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ders\Desktop\Självdrag\PNV1255\"/>
    </mc:Choice>
  </mc:AlternateContent>
  <xr:revisionPtr revIDLastSave="0" documentId="13_ncr:1_{FBA244F1-CFCC-46CA-8CF1-00826D946581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Huvudblad" sheetId="1" r:id="rId1"/>
    <sheet name="§ Parallella komponenter" sheetId="2" r:id="rId2"/>
  </sheets>
  <definedNames>
    <definedName name="Ti" localSheetId="1">'§ Parallella komponenter'!#REF!</definedName>
    <definedName name="Ti" localSheetId="0">Huvudblad!#REF!</definedName>
  </definedNames>
  <calcPr calcId="191029" iterate="1" iterateCount="10000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17" i="1"/>
  <c r="C17" i="1"/>
  <c r="D17" i="1"/>
  <c r="E17" i="1"/>
  <c r="F17" i="1"/>
  <c r="G17" i="1"/>
  <c r="H17" i="1"/>
  <c r="I17" i="1"/>
  <c r="J17" i="1"/>
  <c r="K17" i="1"/>
  <c r="L17" i="1"/>
  <c r="J2" i="2"/>
  <c r="F18" i="2"/>
  <c r="G18" i="2"/>
  <c r="H18" i="2"/>
  <c r="I18" i="2"/>
  <c r="J18" i="2"/>
  <c r="K18" i="2"/>
  <c r="L18" i="2"/>
  <c r="C2" i="2" l="1"/>
  <c r="D2" i="2"/>
  <c r="E2" i="2"/>
  <c r="F2" i="2"/>
  <c r="G2" i="2"/>
  <c r="H2" i="2"/>
  <c r="I2" i="2"/>
  <c r="K2" i="2"/>
  <c r="L2" i="2"/>
  <c r="M2" i="2"/>
  <c r="B2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L11" i="2"/>
  <c r="K11" i="2"/>
  <c r="J11" i="2"/>
  <c r="I11" i="2"/>
  <c r="H11" i="2"/>
  <c r="G11" i="2"/>
  <c r="F11" i="2"/>
  <c r="E11" i="2"/>
  <c r="D11" i="2"/>
  <c r="C11" i="2"/>
  <c r="B11" i="2"/>
  <c r="M8" i="2"/>
  <c r="M18" i="2" s="1"/>
  <c r="M17" i="1" s="1"/>
  <c r="L8" i="2"/>
  <c r="K8" i="2"/>
  <c r="J8" i="2"/>
  <c r="I8" i="2"/>
  <c r="H8" i="2"/>
  <c r="G8" i="2"/>
  <c r="F8" i="2"/>
  <c r="E8" i="2"/>
  <c r="D8" i="2"/>
  <c r="C8" i="2"/>
  <c r="B8" i="2"/>
  <c r="M5" i="2"/>
  <c r="L5" i="2"/>
  <c r="K5" i="2"/>
  <c r="J5" i="2"/>
  <c r="I5" i="2"/>
  <c r="H5" i="2"/>
  <c r="G5" i="2"/>
  <c r="F5" i="2"/>
  <c r="E5" i="2"/>
  <c r="D5" i="2"/>
  <c r="D18" i="2" s="1"/>
  <c r="C5" i="2"/>
  <c r="C18" i="2" s="1"/>
  <c r="B5" i="2"/>
  <c r="B18" i="2" s="1"/>
  <c r="L23" i="1"/>
  <c r="K23" i="1"/>
  <c r="J23" i="1"/>
  <c r="I23" i="1"/>
  <c r="E18" i="2" l="1"/>
  <c r="H29" i="1"/>
  <c r="F29" i="1"/>
  <c r="C31" i="1" l="1"/>
  <c r="D31" i="1"/>
  <c r="E31" i="1"/>
  <c r="F31" i="1"/>
  <c r="G31" i="1"/>
  <c r="H31" i="1"/>
  <c r="I31" i="1"/>
  <c r="I32" i="1" s="1"/>
  <c r="J31" i="1"/>
  <c r="K31" i="1"/>
  <c r="K32" i="1" s="1"/>
  <c r="L31" i="1"/>
  <c r="L32" i="1" s="1"/>
  <c r="M31" i="1"/>
  <c r="M32" i="1" s="1"/>
  <c r="B31" i="1"/>
  <c r="N31" i="1" l="1"/>
  <c r="M29" i="1"/>
  <c r="L29" i="1"/>
  <c r="K29" i="1"/>
  <c r="J29" i="1"/>
  <c r="I29" i="1"/>
  <c r="G29" i="1"/>
  <c r="E29" i="1"/>
  <c r="D29" i="1"/>
  <c r="C29" i="1"/>
  <c r="B29" i="1"/>
  <c r="M26" i="1"/>
  <c r="L26" i="1"/>
  <c r="K26" i="1"/>
  <c r="J26" i="1"/>
  <c r="I26" i="1"/>
  <c r="H26" i="1"/>
  <c r="G26" i="1"/>
  <c r="F26" i="1"/>
  <c r="E26" i="1"/>
  <c r="D26" i="1"/>
  <c r="C26" i="1"/>
  <c r="B26" i="1"/>
  <c r="M23" i="1"/>
  <c r="H23" i="1"/>
  <c r="G23" i="1"/>
  <c r="F23" i="1"/>
  <c r="E23" i="1"/>
  <c r="D23" i="1"/>
  <c r="C23" i="1"/>
  <c r="B23" i="1"/>
  <c r="M20" i="1"/>
  <c r="L20" i="1"/>
  <c r="K20" i="1"/>
  <c r="J20" i="1"/>
  <c r="I20" i="1"/>
  <c r="H20" i="1"/>
  <c r="G20" i="1"/>
  <c r="F20" i="1"/>
  <c r="E20" i="1"/>
  <c r="D20" i="1"/>
  <c r="C20" i="1"/>
  <c r="B20" i="1"/>
  <c r="C30" i="1" l="1"/>
  <c r="B30" i="1"/>
  <c r="D30" i="1"/>
  <c r="M30" i="1"/>
  <c r="I30" i="1"/>
  <c r="E30" i="1"/>
  <c r="K30" i="1"/>
  <c r="L30" i="1"/>
  <c r="J30" i="1"/>
  <c r="G30" i="1"/>
  <c r="F30" i="1"/>
  <c r="H30" i="1"/>
  <c r="B12" i="1"/>
  <c r="F12" i="1" l="1"/>
  <c r="I12" i="1" l="1"/>
  <c r="N1" i="1" l="1"/>
  <c r="J12" i="1" l="1"/>
  <c r="L12" i="1" l="1"/>
  <c r="M12" i="1"/>
  <c r="D5" i="1"/>
  <c r="F6" i="1" s="1"/>
  <c r="D4" i="1"/>
  <c r="D6" i="1" l="1"/>
  <c r="K12" i="1"/>
  <c r="H12" i="1"/>
  <c r="G12" i="1"/>
  <c r="E12" i="1"/>
  <c r="D12" i="1"/>
  <c r="C12" i="1"/>
  <c r="M14" i="1" l="1"/>
  <c r="H14" i="1"/>
  <c r="D14" i="1"/>
  <c r="L14" i="1"/>
  <c r="C14" i="1"/>
  <c r="G14" i="1"/>
  <c r="B14" i="1"/>
  <c r="F14" i="1"/>
  <c r="K14" i="1"/>
  <c r="J14" i="1"/>
  <c r="E14" i="1"/>
  <c r="I14" i="1"/>
  <c r="B36" i="1" l="1"/>
  <c r="L5" i="1"/>
  <c r="L6" i="1" s="1"/>
  <c r="G4" i="1" l="1"/>
  <c r="B37" i="1"/>
  <c r="B35" i="1" s="1"/>
  <c r="K9" i="1"/>
  <c r="M9" i="1"/>
  <c r="L9" i="1"/>
  <c r="I9" i="1"/>
  <c r="C38" i="1" l="1"/>
  <c r="C36" i="1" l="1"/>
  <c r="C37" i="1" s="1"/>
  <c r="C35" i="1" s="1"/>
  <c r="D38" i="1" l="1"/>
  <c r="D36" i="1" l="1"/>
  <c r="D37" i="1" s="1"/>
  <c r="D35" i="1" l="1"/>
  <c r="E36" i="1" s="1"/>
  <c r="E38" i="1" l="1"/>
  <c r="E37" i="1" s="1"/>
  <c r="E35" i="1" s="1"/>
  <c r="F38" i="1" s="1"/>
  <c r="F36" i="1" l="1"/>
  <c r="F37" i="1" s="1"/>
  <c r="F35" i="1" s="1"/>
  <c r="G38" i="1" l="1"/>
  <c r="G36" i="1" l="1"/>
  <c r="G37" i="1" s="1"/>
  <c r="G35" i="1" s="1"/>
  <c r="H38" i="1" l="1"/>
  <c r="H36" i="1"/>
  <c r="H37" i="1" l="1"/>
  <c r="H35" i="1" s="1"/>
  <c r="I38" i="1" l="1"/>
  <c r="I36" i="1" l="1"/>
  <c r="I37" i="1" s="1"/>
  <c r="I35" i="1" l="1"/>
  <c r="J38" i="1" s="1"/>
  <c r="J36" i="1" l="1"/>
  <c r="J37" i="1" s="1"/>
  <c r="J35" i="1" s="1"/>
  <c r="K38" i="1" s="1"/>
  <c r="K36" i="1" l="1"/>
  <c r="K37" i="1" s="1"/>
  <c r="K35" i="1" s="1"/>
  <c r="L38" i="1" l="1"/>
  <c r="L36" i="1" l="1"/>
  <c r="L37" i="1" s="1"/>
  <c r="L35" i="1" s="1"/>
  <c r="M38" i="1" l="1"/>
  <c r="M36" i="1" l="1"/>
  <c r="M37" i="1" s="1"/>
  <c r="M35" i="1" s="1"/>
  <c r="N38" i="1" l="1"/>
  <c r="N36" i="1" l="1"/>
  <c r="N37" i="1" s="1"/>
  <c r="N35" i="1" l="1"/>
  <c r="M4" i="1"/>
  <c r="K8" i="1" s="1"/>
  <c r="B8" i="1" l="1"/>
  <c r="I8" i="1"/>
  <c r="G8" i="1"/>
  <c r="J8" i="1"/>
  <c r="F8" i="1"/>
  <c r="E8" i="1"/>
  <c r="L8" i="1"/>
  <c r="H8" i="1"/>
  <c r="C8" i="1"/>
  <c r="D8" i="1"/>
  <c r="M5" i="1"/>
  <c r="M6" i="1" s="1"/>
  <c r="G6" i="1"/>
  <c r="M8" i="1"/>
  <c r="J32" i="1" l="1"/>
  <c r="J9" i="1"/>
  <c r="B32" i="1"/>
  <c r="J4" i="1"/>
  <c r="H9" i="1"/>
  <c r="H32" i="1"/>
  <c r="G9" i="1"/>
  <c r="G32" i="1"/>
  <c r="D9" i="1"/>
  <c r="D32" i="1"/>
  <c r="E9" i="1"/>
  <c r="E32" i="1"/>
  <c r="C9" i="1"/>
  <c r="C32" i="1"/>
  <c r="F9" i="1"/>
  <c r="F32" i="1"/>
  <c r="B9" i="1"/>
  <c r="J5" i="1"/>
  <c r="B6" i="1"/>
  <c r="I5" i="1" l="1"/>
  <c r="H5" i="1" s="1"/>
  <c r="I4" i="1"/>
  <c r="H4" i="1" s="1"/>
  <c r="J6" i="1"/>
  <c r="I6" i="1" s="1"/>
  <c r="H6" i="1" l="1"/>
</calcChain>
</file>

<file path=xl/sharedStrings.xml><?xml version="1.0" encoding="utf-8"?>
<sst xmlns="http://schemas.openxmlformats.org/spreadsheetml/2006/main" count="124" uniqueCount="81">
  <si>
    <t>Pa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</si>
  <si>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</si>
  <si>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</si>
  <si>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</si>
  <si>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</si>
  <si>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</si>
  <si>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-</t>
  </si>
  <si>
    <t xml:space="preserve">      Flödesväg  ingår </t>
  </si>
  <si>
    <t>lösning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</si>
  <si>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</si>
  <si>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</si>
  <si>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</si>
  <si>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</si>
  <si>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</si>
  <si>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</si>
  <si>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</si>
  <si>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</si>
  <si>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</si>
  <si>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</si>
  <si>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</si>
  <si>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</si>
  <si>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</si>
  <si>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test</t>
  </si>
  <si>
    <t>grundkrav</t>
  </si>
  <si>
    <r>
      <t xml:space="preserve">Ti     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>C</t>
    </r>
  </si>
  <si>
    <r>
      <t xml:space="preserve">ρi    </t>
    </r>
    <r>
      <rPr>
        <sz val="12"/>
        <color rgb="FF00B050"/>
        <rFont val="Calibri"/>
        <family val="2"/>
        <scheme val="minor"/>
      </rPr>
      <t>kg/m</t>
    </r>
    <r>
      <rPr>
        <vertAlign val="superscript"/>
        <sz val="12"/>
        <color rgb="FF00B050"/>
        <rFont val="Calibri"/>
        <family val="2"/>
        <scheme val="minor"/>
      </rPr>
      <t>3</t>
    </r>
  </si>
  <si>
    <r>
      <t xml:space="preserve">     v    </t>
    </r>
    <r>
      <rPr>
        <b/>
        <sz val="12"/>
        <color rgb="FF00B050"/>
        <rFont val="Calibri"/>
        <family val="2"/>
        <scheme val="minor"/>
      </rPr>
      <t>m/s</t>
    </r>
  </si>
  <si>
    <r>
      <t xml:space="preserve"> pz       </t>
    </r>
    <r>
      <rPr>
        <sz val="12"/>
        <color theme="1"/>
        <rFont val="Calibri"/>
        <family val="2"/>
        <scheme val="minor"/>
      </rPr>
      <t>Pa</t>
    </r>
  </si>
  <si>
    <r>
      <t xml:space="preserve">Tu    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>C</t>
    </r>
  </si>
  <si>
    <r>
      <t xml:space="preserve">ρu   </t>
    </r>
    <r>
      <rPr>
        <sz val="12"/>
        <color rgb="FF00B050"/>
        <rFont val="Calibri"/>
        <family val="2"/>
        <scheme val="minor"/>
      </rPr>
      <t>kg/m</t>
    </r>
    <r>
      <rPr>
        <vertAlign val="superscript"/>
        <sz val="12"/>
        <color rgb="FF00B050"/>
        <rFont val="Calibri"/>
        <family val="2"/>
        <scheme val="minor"/>
      </rPr>
      <t>3</t>
    </r>
  </si>
  <si>
    <r>
      <t xml:space="preserve">0-360   </t>
    </r>
    <r>
      <rPr>
        <b/>
        <vertAlign val="superscript"/>
        <sz val="12"/>
        <color rgb="FF00B050"/>
        <rFont val="Calibri"/>
        <family val="2"/>
      </rPr>
      <t xml:space="preserve">o   </t>
    </r>
  </si>
  <si>
    <r>
      <t xml:space="preserve">Ventilationsflöde   </t>
    </r>
    <r>
      <rPr>
        <b/>
        <sz val="12"/>
        <color rgb="FF00B050"/>
        <rFont val="Calibri"/>
        <family val="2"/>
        <scheme val="minor"/>
      </rPr>
      <t>l/s</t>
    </r>
  </si>
  <si>
    <r>
      <rPr>
        <sz val="12"/>
        <color theme="1"/>
        <rFont val="Calibri"/>
        <family val="2"/>
      </rPr>
      <t>Δ</t>
    </r>
    <r>
      <rPr>
        <sz val="12"/>
        <color theme="1"/>
        <rFont val="Calibri"/>
        <family val="2"/>
        <scheme val="minor"/>
      </rPr>
      <t xml:space="preserve">ρg  </t>
    </r>
    <r>
      <rPr>
        <b/>
        <sz val="12"/>
        <color rgb="FF00B050"/>
        <rFont val="Calibri"/>
        <family val="2"/>
        <scheme val="minor"/>
      </rPr>
      <t>Pa/m</t>
    </r>
  </si>
  <si>
    <r>
      <t>ρv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/2   </t>
    </r>
    <r>
      <rPr>
        <b/>
        <sz val="12"/>
        <color rgb="FF00B050"/>
        <rFont val="Calibri"/>
        <family val="2"/>
      </rPr>
      <t>Pa</t>
    </r>
  </si>
  <si>
    <r>
      <t xml:space="preserve"> Σqi/Σ</t>
    </r>
    <r>
      <rPr>
        <sz val="12"/>
        <rFont val="Calibri"/>
        <family val="2"/>
      </rPr>
      <t>|</t>
    </r>
    <r>
      <rPr>
        <sz val="12"/>
        <rFont val="Calibri"/>
        <family val="2"/>
        <scheme val="minor"/>
      </rPr>
      <t>qi</t>
    </r>
    <r>
      <rPr>
        <sz val="12"/>
        <rFont val="Calibri"/>
        <family val="2"/>
      </rPr>
      <t>|</t>
    </r>
  </si>
  <si>
    <r>
      <rPr>
        <b/>
        <sz val="12"/>
        <color rgb="FF00B050"/>
        <rFont val="Calibri"/>
        <family val="2"/>
        <scheme val="minor"/>
      </rPr>
      <t>l/s</t>
    </r>
    <r>
      <rPr>
        <sz val="12"/>
        <color theme="1"/>
        <rFont val="Calibri"/>
        <family val="2"/>
        <scheme val="minor"/>
      </rPr>
      <t xml:space="preserve">  </t>
    </r>
  </si>
  <si>
    <r>
      <rPr>
        <sz val="12"/>
        <color rgb="FF00B050"/>
        <rFont val="Calibri"/>
        <family val="2"/>
        <scheme val="minor"/>
      </rPr>
      <t>Pa</t>
    </r>
    <r>
      <rPr>
        <b/>
        <sz val="12"/>
        <color rgb="FF00B05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</si>
  <si>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rgb="FFFF0000"/>
        <rFont val="Calibri"/>
        <family val="2"/>
        <scheme val="minor"/>
      </rPr>
      <t xml:space="preserve">                               </t>
    </r>
    <r>
      <rPr>
        <b/>
        <sz val="12"/>
        <color rgb="FF00B050"/>
        <rFont val="Calibri"/>
        <family val="2"/>
        <scheme val="minor"/>
      </rPr>
      <t xml:space="preserve">mm </t>
    </r>
    <r>
      <rPr>
        <b/>
        <sz val="12"/>
        <color rgb="FFFF0000"/>
        <rFont val="Calibri"/>
        <family val="2"/>
      </rPr>
      <t>|</t>
    </r>
    <r>
      <rPr>
        <b/>
        <sz val="12"/>
        <color rgb="FF00B050"/>
        <rFont val="Calibri"/>
        <family val="2"/>
      </rPr>
      <t xml:space="preserve"> Pa   </t>
    </r>
    <r>
      <rPr>
        <b/>
        <sz val="12"/>
        <color rgb="FFFF0000"/>
        <rFont val="Calibri"/>
        <family val="2"/>
      </rPr>
      <t>a</t>
    </r>
  </si>
  <si>
    <r>
      <t xml:space="preserve">      </t>
    </r>
    <r>
      <rPr>
        <sz val="12"/>
        <color theme="1"/>
        <rFont val="Calibri"/>
        <family val="2"/>
        <scheme val="minor"/>
      </rPr>
      <t>Flödesarea</t>
    </r>
    <r>
      <rPr>
        <b/>
        <sz val="12"/>
        <color theme="1"/>
        <rFont val="Calibri"/>
        <family val="2"/>
        <scheme val="minor"/>
      </rPr>
      <t xml:space="preserve"> Ai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b/>
        <sz val="12"/>
        <color rgb="FF00B050"/>
        <rFont val="Calibri"/>
        <family val="2"/>
        <scheme val="minor"/>
      </rPr>
      <t xml:space="preserve">     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</si>
  <si>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</t>
    </r>
  </si>
  <si>
    <r>
      <rPr>
        <sz val="12"/>
        <rFont val="Calibri"/>
        <family val="2"/>
        <scheme val="minor"/>
      </rPr>
      <t xml:space="preserve"> Σqi </t>
    </r>
    <r>
      <rPr>
        <b/>
        <sz val="12"/>
        <rFont val="Calibri"/>
        <family val="2"/>
      </rPr>
      <t xml:space="preserve">   l/s</t>
    </r>
  </si>
  <si>
    <r>
      <rPr>
        <b/>
        <sz val="12"/>
        <rFont val="Calibri"/>
        <family val="2"/>
        <scheme val="minor"/>
      </rPr>
      <t>-</t>
    </r>
  </si>
  <si>
    <r>
      <rPr>
        <sz val="12"/>
        <rFont val="Calibri"/>
        <family val="2"/>
        <scheme val="minor"/>
      </rPr>
      <t xml:space="preserve">Övre   </t>
    </r>
    <r>
      <rPr>
        <b/>
        <sz val="12"/>
        <rFont val="Calibri"/>
        <family val="2"/>
        <scheme val="minor"/>
      </rPr>
      <t xml:space="preserve">pz    </t>
    </r>
    <r>
      <rPr>
        <sz val="12"/>
        <rFont val="Calibri"/>
        <family val="2"/>
        <scheme val="minor"/>
      </rPr>
      <t>Pa</t>
    </r>
  </si>
  <si>
    <r>
      <rPr>
        <sz val="12"/>
        <rFont val="Calibri"/>
        <family val="2"/>
        <scheme val="minor"/>
      </rPr>
      <t>Nedre</t>
    </r>
    <r>
      <rPr>
        <b/>
        <sz val="12"/>
        <rFont val="Calibri"/>
        <family val="2"/>
        <scheme val="minor"/>
      </rPr>
      <t xml:space="preserve"> pz    </t>
    </r>
    <r>
      <rPr>
        <sz val="12"/>
        <rFont val="Calibri"/>
        <family val="2"/>
        <scheme val="minor"/>
      </rPr>
      <t>Pa</t>
    </r>
  </si>
  <si>
    <r>
      <rPr>
        <b/>
        <sz val="12"/>
        <color rgb="FF00B050"/>
        <rFont val="Calibri"/>
        <family val="2"/>
      </rPr>
      <t>dm</t>
    </r>
    <r>
      <rPr>
        <b/>
        <vertAlign val="superscript"/>
        <sz val="12"/>
        <color rgb="FF00B050"/>
        <rFont val="Calibri"/>
        <family val="2"/>
      </rPr>
      <t>2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 xml:space="preserve">m  </t>
    </r>
    <r>
      <rPr>
        <b/>
        <sz val="12"/>
        <color rgb="FFFF0000"/>
        <rFont val="Calibri"/>
        <family val="2"/>
      </rPr>
      <t xml:space="preserve">| 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 xml:space="preserve">l/s 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b</t>
    </r>
  </si>
  <si>
    <r>
      <rPr>
        <b/>
        <sz val="12"/>
        <color rgb="FF00B050"/>
        <rFont val="Calibri"/>
        <family val="2"/>
      </rPr>
      <t>dm</t>
    </r>
    <r>
      <rPr>
        <b/>
        <vertAlign val="superscript"/>
        <sz val="12"/>
        <color rgb="FF00B050"/>
        <rFont val="Calibri"/>
        <family val="2"/>
      </rPr>
      <t>2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 xml:space="preserve">m  </t>
    </r>
    <r>
      <rPr>
        <b/>
        <sz val="12"/>
        <color rgb="FFFF0000"/>
        <rFont val="Calibri"/>
        <family val="2"/>
      </rPr>
      <t xml:space="preserve">| 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 xml:space="preserve">|  </t>
    </r>
    <r>
      <rPr>
        <b/>
        <sz val="12"/>
        <color rgb="FF00B050"/>
        <rFont val="Calibri"/>
        <family val="2"/>
      </rPr>
      <t>l/s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>b</t>
    </r>
  </si>
  <si>
    <r>
      <rPr>
        <sz val="12"/>
        <rFont val="Calibri"/>
        <family val="2"/>
        <scheme val="minor"/>
      </rPr>
      <t xml:space="preserve">Finn inre tryck </t>
    </r>
    <r>
      <rPr>
        <b/>
        <sz val="12"/>
        <rFont val="Calibri"/>
        <family val="2"/>
        <scheme val="minor"/>
      </rPr>
      <t>pz</t>
    </r>
    <r>
      <rPr>
        <sz val="12"/>
        <rFont val="Calibri"/>
        <family val="2"/>
        <scheme val="minor"/>
      </rPr>
      <t xml:space="preserve"> Pa</t>
    </r>
  </si>
  <si>
    <r>
      <rPr>
        <sz val="12"/>
        <rFont val="Calibri"/>
        <family val="2"/>
        <scheme val="minor"/>
      </rPr>
      <t xml:space="preserve">Mittre </t>
    </r>
    <r>
      <rPr>
        <b/>
        <sz val="12"/>
        <rFont val="Calibri"/>
        <family val="2"/>
        <scheme val="minor"/>
      </rPr>
      <t xml:space="preserve"> pz    </t>
    </r>
    <r>
      <rPr>
        <sz val="12"/>
        <rFont val="Calibri"/>
        <family val="2"/>
        <scheme val="minor"/>
      </rPr>
      <t>Pa</t>
    </r>
  </si>
  <si>
    <r>
      <t>z</t>
    </r>
    <r>
      <rPr>
        <vertAlign val="subscript"/>
        <sz val="12"/>
        <color theme="1"/>
        <rFont val="Calibri"/>
        <family val="2"/>
        <scheme val="minor"/>
      </rPr>
      <t>neut 0 m/s</t>
    </r>
  </si>
  <si>
    <r>
      <t xml:space="preserve">    PNVB1255  </t>
    </r>
    <r>
      <rPr>
        <sz val="12"/>
        <color theme="1"/>
        <rFont val="Calibri"/>
        <family val="2"/>
        <scheme val="minor"/>
      </rPr>
      <t xml:space="preserve">    -</t>
    </r>
    <r>
      <rPr>
        <b/>
        <sz val="12"/>
        <color theme="1"/>
        <rFont val="Calibri"/>
        <family val="2"/>
        <scheme val="minor"/>
      </rPr>
      <t xml:space="preserve">     </t>
    </r>
    <r>
      <rPr>
        <sz val="12"/>
        <color theme="1"/>
        <rFont val="Calibri"/>
        <family val="2"/>
        <scheme val="minor"/>
      </rPr>
      <t xml:space="preserve"> Lars Jensen       -       Installationsteknik LTH      -      2023.05.19</t>
    </r>
  </si>
  <si>
    <t>iut  W</t>
  </si>
  <si>
    <t>iut  m/s</t>
  </si>
  <si>
    <r>
      <rPr>
        <sz val="12"/>
        <color theme="1"/>
        <rFont val="Calibri"/>
        <family val="2"/>
        <scheme val="minor"/>
      </rPr>
      <t xml:space="preserve"> Σqi  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 l/s</t>
    </r>
  </si>
  <si>
    <t>effekt     hastighet     area</t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</si>
  <si>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 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</si>
  <si>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</t>
    </r>
  </si>
  <si>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</si>
  <si>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rPr>
        <b/>
        <sz val="12"/>
        <color rgb="FF00B050"/>
        <rFont val="Calibri"/>
        <family val="2"/>
      </rPr>
      <t xml:space="preserve">§ </t>
    </r>
    <r>
      <rPr>
        <b/>
        <sz val="12"/>
        <color rgb="FFFF0000"/>
        <rFont val="Calibri"/>
        <family val="2"/>
      </rPr>
      <t xml:space="preserve">| </t>
    </r>
    <r>
      <rPr>
        <b/>
        <sz val="12"/>
        <color rgb="FF00B050"/>
        <rFont val="Calibri"/>
        <family val="2"/>
      </rPr>
      <t>dm</t>
    </r>
    <r>
      <rPr>
        <b/>
        <vertAlign val="superscript"/>
        <sz val="12"/>
        <color rgb="FF00B050"/>
        <rFont val="Calibri"/>
        <family val="2"/>
      </rPr>
      <t>2</t>
    </r>
    <r>
      <rPr>
        <b/>
        <sz val="12"/>
        <color rgb="FF00B05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 xml:space="preserve">| </t>
    </r>
    <r>
      <rPr>
        <b/>
        <sz val="12"/>
        <color rgb="FF00B050"/>
        <rFont val="Calibri"/>
        <family val="2"/>
      </rPr>
      <t>m</t>
    </r>
    <r>
      <rPr>
        <b/>
        <sz val="12"/>
        <color rgb="FF0070C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 xml:space="preserve">|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rgb="FF00B050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 xml:space="preserve">| </t>
    </r>
    <r>
      <rPr>
        <b/>
        <sz val="12"/>
        <color rgb="FF00B050"/>
        <rFont val="Calibri"/>
        <family val="2"/>
      </rPr>
      <t>l/s</t>
    </r>
    <r>
      <rPr>
        <b/>
        <sz val="12"/>
        <color theme="1"/>
        <rFont val="Calibri"/>
        <family val="2"/>
      </rPr>
      <t xml:space="preserve">  </t>
    </r>
    <r>
      <rPr>
        <b/>
        <sz val="12"/>
        <color rgb="FFFF0000"/>
        <rFont val="Calibri"/>
        <family val="2"/>
      </rPr>
      <t>b</t>
    </r>
  </si>
  <si>
    <t>m</t>
  </si>
  <si>
    <t xml:space="preserve">   Flödesväg      </t>
  </si>
  <si>
    <r>
      <rPr>
        <sz val="12"/>
        <color theme="1"/>
        <rFont val="Calibri"/>
        <family val="2"/>
        <scheme val="minor"/>
      </rPr>
      <t xml:space="preserve">Luftflöde  </t>
    </r>
    <r>
      <rPr>
        <b/>
        <sz val="12"/>
        <color theme="1"/>
        <rFont val="Calibri"/>
        <family val="2"/>
        <scheme val="minor"/>
      </rPr>
      <t xml:space="preserve">   qi          </t>
    </r>
    <r>
      <rPr>
        <b/>
        <sz val="12"/>
        <color rgb="FF00B050"/>
        <rFont val="Calibri"/>
        <family val="2"/>
        <scheme val="minor"/>
      </rPr>
      <t>l/s</t>
    </r>
  </si>
  <si>
    <r>
      <t xml:space="preserve">   </t>
    </r>
    <r>
      <rPr>
        <sz val="12"/>
        <color theme="1"/>
        <rFont val="Calibri"/>
        <family val="2"/>
      </rPr>
      <t xml:space="preserve">Tryckfall   </t>
    </r>
    <r>
      <rPr>
        <b/>
        <sz val="12"/>
        <color theme="1"/>
        <rFont val="Calibri"/>
        <family val="2"/>
      </rPr>
      <t xml:space="preserve">Δpi         </t>
    </r>
    <r>
      <rPr>
        <b/>
        <sz val="12"/>
        <color rgb="FF00B050"/>
        <rFont val="Calibri"/>
        <family val="2"/>
      </rPr>
      <t>Pa</t>
    </r>
  </si>
  <si>
    <r>
      <t xml:space="preserve">    </t>
    </r>
    <r>
      <rPr>
        <sz val="12"/>
        <color theme="1"/>
        <rFont val="Calibri"/>
        <family val="2"/>
        <scheme val="minor"/>
      </rPr>
      <t>Anslutningsnivå</t>
    </r>
    <r>
      <rPr>
        <b/>
        <sz val="12"/>
        <color theme="1"/>
        <rFont val="Calibri"/>
        <family val="2"/>
        <scheme val="minor"/>
      </rPr>
      <t xml:space="preserve"> zi  </t>
    </r>
    <r>
      <rPr>
        <b/>
        <sz val="12"/>
        <color rgb="FF00B050"/>
        <rFont val="Calibri"/>
        <family val="2"/>
        <scheme val="minor"/>
      </rPr>
      <t>m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</si>
  <si>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2"/>
        <color theme="1"/>
        <rFont val="Calibri"/>
        <family val="2"/>
        <scheme val="minor"/>
      </rPr>
      <t>Yttre tryck</t>
    </r>
    <r>
      <rPr>
        <b/>
        <sz val="12"/>
        <color theme="1"/>
        <rFont val="Calibri"/>
        <family val="2"/>
        <scheme val="minor"/>
      </rPr>
      <t xml:space="preserve"> pi            </t>
    </r>
    <r>
      <rPr>
        <b/>
        <sz val="12"/>
        <color rgb="FF00B050"/>
        <rFont val="Calibri"/>
        <family val="2"/>
        <scheme val="minor"/>
      </rPr>
      <t>Pa</t>
    </r>
  </si>
  <si>
    <r>
      <rPr>
        <sz val="12"/>
        <color theme="1"/>
        <rFont val="Calibri"/>
        <family val="2"/>
      </rPr>
      <t xml:space="preserve">Fasadriktning </t>
    </r>
    <r>
      <rPr>
        <b/>
        <sz val="12"/>
        <color rgb="FFFF0000"/>
        <rFont val="Calibri"/>
        <family val="2"/>
      </rPr>
      <t>|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fi</t>
    </r>
    <r>
      <rPr>
        <sz val="12"/>
        <color theme="1"/>
        <rFont val="Calibri"/>
        <family val="2"/>
      </rPr>
      <t xml:space="preserve">    </t>
    </r>
    <r>
      <rPr>
        <b/>
        <vertAlign val="superscript"/>
        <sz val="12"/>
        <color theme="1"/>
        <rFont val="Calibri"/>
        <family val="2"/>
      </rPr>
      <t xml:space="preserve">  </t>
    </r>
    <r>
      <rPr>
        <b/>
        <vertAlign val="superscript"/>
        <sz val="12"/>
        <color rgb="FF00B050"/>
        <rFont val="Calibri"/>
        <family val="2"/>
      </rPr>
      <t>o</t>
    </r>
    <r>
      <rPr>
        <b/>
        <sz val="12"/>
        <color theme="1"/>
        <rFont val="Calibri"/>
        <family val="2"/>
      </rPr>
      <t xml:space="preserve">  </t>
    </r>
  </si>
  <si>
    <r>
      <rPr>
        <sz val="12"/>
        <color theme="1"/>
        <rFont val="Calibri"/>
        <family val="2"/>
        <scheme val="minor"/>
      </rPr>
      <t>Vindfaktor</t>
    </r>
    <r>
      <rPr>
        <b/>
        <sz val="12"/>
        <color theme="1"/>
        <rFont val="Calibri"/>
        <family val="2"/>
        <scheme val="minor"/>
      </rPr>
      <t xml:space="preserve">                 fi</t>
    </r>
  </si>
  <si>
    <r>
      <rPr>
        <sz val="12"/>
        <color theme="1"/>
        <rFont val="Calibri"/>
        <family val="2"/>
      </rPr>
      <t>Hjälpfläkt</t>
    </r>
    <r>
      <rPr>
        <b/>
        <sz val="12"/>
        <color theme="1"/>
        <rFont val="Calibri"/>
        <family val="2"/>
      </rPr>
      <t xml:space="preserve">                </t>
    </r>
    <r>
      <rPr>
        <b/>
        <sz val="12"/>
        <color rgb="FF00B050"/>
        <rFont val="Calibri"/>
        <family val="2"/>
      </rPr>
      <t>Pa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</si>
  <si>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Ai1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</si>
  <si>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Ai2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</si>
  <si>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Ai3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</si>
  <si>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Ai4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</si>
  <si>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 xml:space="preserve">Delarea </t>
    </r>
    <r>
      <rPr>
        <b/>
        <sz val="12"/>
        <color theme="1"/>
        <rFont val="Calibri"/>
        <family val="2"/>
        <scheme val="minor"/>
      </rPr>
      <t xml:space="preserve">Ai5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</si>
  <si>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t xml:space="preserve"> o</t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</si>
  <si>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2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</si>
  <si>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t xml:space="preserve"> Flödesväg      </t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</si>
  <si>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1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</si>
  <si>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3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</si>
  <si>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4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</si>
  <si>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>Parallell area A1</t>
    </r>
    <r>
      <rPr>
        <b/>
        <vertAlign val="subscript"/>
        <sz val="12"/>
        <color theme="1"/>
        <rFont val="Calibri"/>
        <family val="2"/>
        <scheme val="minor"/>
      </rPr>
      <t xml:space="preserve">5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</si>
  <si>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 xml:space="preserve"> Total area A1         </t>
    </r>
    <r>
      <rPr>
        <b/>
        <sz val="12"/>
        <color rgb="FF00B050"/>
        <rFont val="Calibri"/>
        <family val="2"/>
        <scheme val="minor"/>
      </rPr>
      <t>dm</t>
    </r>
    <r>
      <rPr>
        <b/>
        <vertAlign val="superscript"/>
        <sz val="12"/>
        <color rgb="FF00B050"/>
        <rFont val="Calibri"/>
        <family val="2"/>
        <scheme val="minor"/>
      </rPr>
      <t>2</t>
    </r>
  </si>
  <si>
    <r>
      <t>iut  dm</t>
    </r>
    <r>
      <rPr>
        <vertAlign val="superscript"/>
        <sz val="12"/>
        <color theme="4" tint="0.59999389629810485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</si>
</sst>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vertAlign val="superscript"/>
      <sz val="12"/>
      <color rgb="FF00B050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  <scheme val="minor"/>
    </font>
    <font>
      <vertAlign val="superscript"/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name val="Calibri"/>
      <family val="2"/>
    </font>
    <font>
      <b/>
      <vertAlign val="superscript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vertAlign val="superscript"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vertAlign val="subscript"/>
      <sz val="12"/>
      <color theme="1"/>
      <name val="Calibri"/>
      <family val="2"/>
      <scheme val="minor"/>
    </font>
    <font>
      <b/>
      <sz val="12"/>
      <color rgb="FF0070C0"/>
      <name val="Calibri"/>
      <family val="2"/>
    </font>
    <font>
      <sz val="12"/>
      <color theme="4" tint="0.59999389629810485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vertAlign val="superscript"/>
      <sz val="12"/>
      <color theme="4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AFE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quotePrefix="1" applyFont="1" applyFill="1" applyAlignment="1">
      <alignment horizontal="center"/>
    </xf>
    <xf numFmtId="0" fontId="4" fillId="3" borderId="0" xfId="0" quotePrefix="1" applyFont="1" applyFill="1"/>
    <xf numFmtId="0" fontId="3" fillId="3" borderId="0" xfId="0" quotePrefix="1" applyFont="1" applyFill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2" borderId="0" xfId="0" quotePrefix="1" applyFont="1" applyFill="1" applyAlignment="1">
      <alignment horizontal="center"/>
    </xf>
    <xf numFmtId="0" fontId="3" fillId="0" borderId="0" xfId="0" quotePrefix="1" applyFont="1" applyAlignment="1" applyProtection="1">
      <alignment horizontal="center"/>
      <protection locked="0"/>
    </xf>
    <xf numFmtId="0" fontId="10" fillId="2" borderId="0" xfId="0" quotePrefix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quotePrefix="1" applyFont="1" applyFill="1" applyAlignment="1">
      <alignment horizontal="left"/>
    </xf>
    <xf numFmtId="0" fontId="3" fillId="4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3" fillId="3" borderId="0" xfId="0" quotePrefix="1" applyFont="1" applyFill="1" applyAlignment="1">
      <alignment horizontal="right"/>
    </xf>
    <xf numFmtId="0" fontId="3" fillId="3" borderId="0" xfId="0" quotePrefix="1" applyFont="1" applyFill="1"/>
    <xf numFmtId="0" fontId="10" fillId="3" borderId="0" xfId="0" quotePrefix="1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13" fillId="3" borderId="0" xfId="0" quotePrefix="1" applyFont="1" applyFill="1"/>
    <xf numFmtId="0" fontId="3" fillId="3" borderId="0" xfId="0" quotePrefix="1" applyFont="1" applyFill="1" applyAlignment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5" fillId="3" borderId="0" xfId="0" quotePrefix="1" applyFont="1" applyFill="1" applyAlignment="1">
      <alignment horizontal="left"/>
    </xf>
    <xf numFmtId="0" fontId="4" fillId="3" borderId="0" xfId="0" quotePrefix="1" applyFont="1" applyFill="1" applyAlignment="1">
      <alignment horizontal="right"/>
    </xf>
    <xf numFmtId="0" fontId="12" fillId="3" borderId="0" xfId="0" quotePrefix="1" applyFont="1" applyFill="1" applyAlignment="1">
      <alignment horizontal="right"/>
    </xf>
    <xf numFmtId="0" fontId="13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0" fillId="5" borderId="0" xfId="0" quotePrefix="1" applyFont="1" applyFill="1" applyAlignment="1">
      <alignment horizontal="right"/>
    </xf>
    <xf numFmtId="0" fontId="10" fillId="5" borderId="0" xfId="0" applyFont="1" applyFill="1" applyAlignment="1">
      <alignment horizontal="center"/>
    </xf>
    <xf numFmtId="0" fontId="10" fillId="5" borderId="0" xfId="0" quotePrefix="1" applyFont="1" applyFill="1" applyAlignment="1">
      <alignment horizontal="right"/>
    </xf>
    <xf numFmtId="0" fontId="10" fillId="5" borderId="0" xfId="0" applyFont="1" applyFill="1"/>
    <xf numFmtId="0" fontId="10" fillId="5" borderId="0" xfId="0" quotePrefix="1" applyFont="1" applyFill="1" applyAlignment="1">
      <alignment horizontal="center"/>
    </xf>
    <xf numFmtId="0" fontId="10" fillId="4" borderId="0" xfId="0" applyFont="1" applyFill="1"/>
    <xf numFmtId="2" fontId="0" fillId="0" borderId="0" xfId="0" applyNumberFormat="1"/>
    <xf numFmtId="0" fontId="12" fillId="2" borderId="0" xfId="0" quotePrefix="1" applyFont="1" applyFill="1" applyAlignment="1">
      <alignment horizontal="right"/>
    </xf>
    <xf numFmtId="0" fontId="4" fillId="2" borderId="0" xfId="0" quotePrefix="1" applyFont="1" applyFill="1" applyAlignment="1" applyProtection="1">
      <alignment horizontal="center"/>
      <protection locked="0"/>
    </xf>
    <xf numFmtId="0" fontId="4" fillId="6" borderId="0" xfId="0" applyFont="1" applyFill="1" applyAlignment="1">
      <alignment horizontal="center"/>
    </xf>
    <xf numFmtId="0" fontId="19" fillId="3" borderId="0" xfId="0" quotePrefix="1" applyFont="1" applyFill="1" applyAlignment="1">
      <alignment horizontal="left"/>
    </xf>
    <xf numFmtId="0" fontId="12" fillId="3" borderId="0" xfId="0" quotePrefix="1" applyFont="1" applyFill="1" applyAlignment="1">
      <alignment horizontal="left"/>
    </xf>
    <xf numFmtId="0" fontId="24" fillId="3" borderId="0" xfId="0" quotePrefix="1" applyFont="1" applyFill="1" applyAlignment="1" applyProtection="1">
      <alignment horizontal="center"/>
      <protection hidden="1"/>
    </xf>
    <xf numFmtId="0" fontId="24" fillId="3" borderId="0" xfId="0" applyFont="1" applyFill="1" applyAlignment="1" applyProtection="1">
      <alignment horizontal="center"/>
      <protection hidden="1"/>
    </xf>
    <xf numFmtId="0" fontId="25" fillId="3" borderId="0" xfId="0" quotePrefix="1" applyFont="1" applyFill="1" applyAlignment="1" applyProtection="1">
      <alignment horizontal="center"/>
      <protection hidden="1"/>
    </xf>
    <xf numFmtId="0" fontId="25" fillId="3" borderId="0" xfId="0" applyFont="1" applyFill="1" applyAlignment="1" applyProtection="1">
      <alignment horizontal="center"/>
      <protection hidden="1"/>
    </xf>
    <xf numFmtId="22" fontId="3" fillId="2" borderId="0" xfId="0" applyNumberFormat="1" applyFont="1" applyFill="1" applyAlignment="1">
      <alignment horizontal="center"/>
    </xf>
    <xf numFmtId="0" fontId="24" fillId="3" borderId="0" xfId="0" quotePrefix="1" applyFont="1" applyFill="1" applyAlignment="1" applyProtection="1">
      <alignment horizontal="center"/>
      <protection hidden="1"/>
    </xf>
    <xf numFmtId="0" fontId="24" fillId="3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FCEB"/>
      <color rgb="FFFFC1FF"/>
      <color rgb="FFFFD5FF"/>
      <color rgb="FFFFE5FF"/>
      <color rgb="FFFFCCFF"/>
      <color rgb="FFFBAFE0"/>
      <color rgb="FFF98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zoomScale="84" zoomScaleNormal="84" workbookViewId="0">
      <selection activeCell="B38" sqref="B38"/>
    </sheetView>
  </sheetViews>
  <sheetFormatPr defaultRowHeight="15" x14ac:dyDescent="0.25"/>
  <cols>
    <col min="1" max="1" width="22.28515625" customWidth="1"/>
    <col min="2" max="2" width="9.28515625" customWidth="1"/>
    <col min="3" max="3" width="11" bestFit="1" customWidth="1"/>
    <col min="4" max="4" width="10" customWidth="1"/>
    <col min="5" max="5" width="10.85546875" bestFit="1" customWidth="1"/>
    <col min="6" max="6" width="9.7109375" customWidth="1"/>
    <col min="7" max="7" width="10.7109375" bestFit="1" customWidth="1"/>
    <col min="8" max="8" width="9.5703125" customWidth="1"/>
    <col min="9" max="9" width="9.5703125" bestFit="1" customWidth="1"/>
    <col min="10" max="10" width="9.85546875" customWidth="1"/>
    <col min="12" max="12" width="9.85546875" customWidth="1"/>
    <col min="13" max="13" width="9.42578125" customWidth="1"/>
    <col min="14" max="14" width="11" customWidth="1"/>
    <col min="15" max="15" width="9" customWidth="1"/>
    <col min="16" max="16" width="11.5703125" bestFit="1" customWidth="1"/>
    <col min="17" max="17" width="15.5703125" bestFit="1" customWidth="1"/>
    <col min="18" max="18" width="10.85546875" bestFit="1" customWidth="1"/>
  </cols>
  <sheetData>
    <row r="1" spans="1:18" s="5" customFormat="1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  <c r="N1" s="48">
        <f ca="1">NOW()</f>
        <v>45259.470408217596</v>
      </c>
      <c r="O1" s="48"/>
    </row>
    <row r="2" spans="1:18" ht="15.75" x14ac:dyDescent="0.25">
      <c r="A2" s="9" t="s">
        <v>49</v>
      </c>
      <c r="B2" s="9"/>
      <c r="C2" s="7"/>
      <c r="D2" s="7"/>
      <c r="E2" s="7"/>
      <c r="F2" s="7"/>
      <c r="G2" s="7"/>
      <c r="H2" s="49" t="s">
        <v>53</v>
      </c>
      <c r="I2" s="50"/>
      <c r="J2" s="50"/>
      <c r="K2" s="7"/>
      <c r="L2" s="7"/>
      <c r="M2" s="7"/>
      <c r="N2" s="7"/>
      <c r="O2" s="7"/>
    </row>
    <row r="3" spans="1:18" ht="18" x14ac:dyDescent="0.25">
      <c r="A3" s="7"/>
      <c r="B3" s="7"/>
      <c r="C3" s="7"/>
      <c r="D3" s="7"/>
      <c r="E3" s="7"/>
      <c r="F3" s="7"/>
      <c r="G3" s="8" t="s">
        <v>23</v>
      </c>
      <c r="H3" s="46" t="s">
        <v>50</v>
      </c>
      <c r="I3" s="44" t="s">
        <v>51</v>
      </c>
      <c r="J3" s="44" t="s">
        <v>80</v>
      </c>
      <c r="K3" s="8"/>
      <c r="L3" s="8" t="s">
        <v>22</v>
      </c>
      <c r="M3" s="8" t="s">
        <v>8</v>
      </c>
      <c r="N3" s="8"/>
      <c r="O3" s="7"/>
    </row>
    <row r="4" spans="1:18" ht="18" x14ac:dyDescent="0.25">
      <c r="A4" s="10" t="s">
        <v>24</v>
      </c>
      <c r="B4" s="11"/>
      <c r="C4" s="10" t="s">
        <v>25</v>
      </c>
      <c r="D4" s="12">
        <f>ROUND(1.2*293/(B4+273),3)</f>
        <v>1.288</v>
      </c>
      <c r="E4" s="10" t="s">
        <v>26</v>
      </c>
      <c r="F4" s="13"/>
      <c r="G4" s="14" t="str">
        <f>IF((B4=B5)*(F4=0)*(B36=B38),"???","ok")</f>
        <v>ok</v>
      </c>
      <c r="H4" s="47">
        <f>ROUND(1.2*J4*I4^3/200,3)</f>
        <v>0</v>
      </c>
      <c r="I4" s="45">
        <f>ROUND(IF(J4=0,0,0.1*B6/J4),2)</f>
        <v>0</v>
      </c>
      <c r="J4" s="45">
        <f>SUM(IF(B8&gt;0,B30,0),IF(C8&gt;0,C30,0),IF(D8&gt;0,D30,0),IF(E8&gt;0,E30,0),IF(F8&gt;0,F30,0),IF(G8&gt;0,G30,0),IF(H8&gt;0,H30,0),IF(I8&gt;0,I30,0),IF(J8&gt;0,J30,0),IF(K8&gt;0,K30,0),IF(L8&gt;0,L30,0),IF(M8&gt;0,M30,0))</f>
        <v>0</v>
      </c>
      <c r="K4" s="16" t="s">
        <v>27</v>
      </c>
      <c r="L4" s="11"/>
      <c r="M4" s="17">
        <f>IF(G4=1,0,IF(ABS(L4)&gt;0,L4,N37))</f>
        <v>998.75620000000004</v>
      </c>
      <c r="N4" s="8"/>
      <c r="O4" s="7"/>
      <c r="P4" s="1"/>
      <c r="Q4" s="1"/>
    </row>
    <row r="5" spans="1:18" ht="19.5" x14ac:dyDescent="0.35">
      <c r="A5" s="10" t="s">
        <v>28</v>
      </c>
      <c r="B5" s="13"/>
      <c r="C5" s="10" t="s">
        <v>29</v>
      </c>
      <c r="D5" s="12">
        <f>ROUND(1.2*293/(B5+273),3)</f>
        <v>1.288</v>
      </c>
      <c r="E5" s="10" t="s">
        <v>30</v>
      </c>
      <c r="F5" s="11"/>
      <c r="G5" s="8" t="s">
        <v>48</v>
      </c>
      <c r="H5" s="47">
        <f t="shared" ref="H5:H6" si="0">ROUND(1.2*J5*I5^3/200,3)</f>
        <v>0</v>
      </c>
      <c r="I5" s="45">
        <f>ROUND(IF(J5=0,0,0.1*B6/J5),2)</f>
        <v>0</v>
      </c>
      <c r="J5" s="44">
        <f>SUM(IF(B8&lt;0,B30,0),IF(C8&lt;0,C30,0),IF(D8&lt;0,D30,0),IF(E8&lt;0,E30,0),IF(F8&lt;0,F30,0),IF(G8&lt;0,G30,0),IF(H8&lt;0,H30,0),IF(I8&lt;0,I30,0),IF(J8&lt;0,J30,0),IF(K8&lt;0,K30,0),IF(L8&lt;0,L30,0),IF(M8&lt;0,M30,0))</f>
        <v>0</v>
      </c>
      <c r="K5" s="16" t="s">
        <v>52</v>
      </c>
      <c r="L5" s="12">
        <f>ROUND(SUMPRODUCT($B30:$M30,$B31:$M31,SIGN(($B14:$M14)-L4),10*SQRT(2*ABS(($B14:$M14)-L4)/$D4)),3)</f>
        <v>0</v>
      </c>
      <c r="M5" s="17">
        <f>ROUND(SUMPRODUCT($B30:$M30,$B31:$M31,SIGN(($B14:$M14)-M4),10*SQRT(2*ABS(($B14:$M14)-M4)/$D4)),3)</f>
        <v>0</v>
      </c>
      <c r="N5" s="8"/>
      <c r="O5" s="7"/>
      <c r="P5" s="4"/>
      <c r="Q5" s="1"/>
    </row>
    <row r="6" spans="1:18" ht="18" x14ac:dyDescent="0.25">
      <c r="A6" s="10" t="s">
        <v>31</v>
      </c>
      <c r="B6" s="18">
        <f>ROUND(SUMPRODUCT(B31:M31,ABS(B8:M8))/2,2)</f>
        <v>0</v>
      </c>
      <c r="C6" s="10" t="s">
        <v>32</v>
      </c>
      <c r="D6" s="18">
        <f>ROUND((D5-D4)*9.81,3)</f>
        <v>0</v>
      </c>
      <c r="E6" s="19" t="s">
        <v>33</v>
      </c>
      <c r="F6" s="18">
        <f>ROUND(D5*F4*F4/2,2)</f>
        <v>0</v>
      </c>
      <c r="G6" s="12">
        <f>IF(F4=0,IF(D6=0,0,ROUND(-M4/D6,3)),0)</f>
        <v>0</v>
      </c>
      <c r="H6" s="47">
        <f t="shared" si="0"/>
        <v>0</v>
      </c>
      <c r="I6" s="45">
        <f>ROUND(IF(J6=0,0,0.1*B6/J6),2)</f>
        <v>0</v>
      </c>
      <c r="J6" s="45">
        <f>ROUND(IF(J4*J5=0,0,1/SQRT(1/(J4*J4)+1/(J5*J5))),2)</f>
        <v>0</v>
      </c>
      <c r="K6" s="21" t="s">
        <v>34</v>
      </c>
      <c r="L6" s="18">
        <f>ROUND(IF(ABS(L5)&gt;0,L5/SUMPRODUCT($B30:$M30,$B31:$M31,10*SQRT(2*ABS(($B14:$M14)-L4)/$D4)),0),3)</f>
        <v>0</v>
      </c>
      <c r="M6" s="22">
        <f>ROUND(IF(ABS(M5)&gt;0,M5/SUMPRODUCT($B30:$M30,$B31:$M31,10*SQRT(2*ABS(($B14:$M14)-M4)/$D4)),0),3)</f>
        <v>0</v>
      </c>
      <c r="N6" s="15"/>
      <c r="O6" s="7"/>
    </row>
    <row r="7" spans="1:18" ht="15.75" x14ac:dyDescent="0.25">
      <c r="A7" s="23" t="s">
        <v>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7"/>
      <c r="O7" s="7"/>
    </row>
    <row r="8" spans="1:18" ht="15.75" x14ac:dyDescent="0.25">
      <c r="A8" s="27" t="s">
        <v>60</v>
      </c>
      <c r="B8" s="22">
        <f>ROUND(B30*B31*SIGN(B14-$M4)*SQRT(2*ABS(B14-$M4)/$D4)*10,2)</f>
        <v>0</v>
      </c>
      <c r="C8" s="22">
        <f t="shared" ref="C8:M8" si="1">ROUND(C30*C31*SIGN(C14-$M4)*SQRT(2*ABS(C14-$M4)/$D4)*10,2)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4" t="s">
        <v>35</v>
      </c>
      <c r="O8" s="7"/>
      <c r="R8" s="38"/>
    </row>
    <row r="9" spans="1:18" ht="15.75" x14ac:dyDescent="0.25">
      <c r="A9" s="28" t="s">
        <v>61</v>
      </c>
      <c r="B9" s="25">
        <f>ROUND(IF(B31,0.006*(B8/B30)*(B8/B30),0),2)</f>
        <v>0</v>
      </c>
      <c r="C9" s="25">
        <f t="shared" ref="C9:M9" si="2">ROUND(IF(C31,0.006*(C8/C30)*(C8/C30),0),2)</f>
        <v>0</v>
      </c>
      <c r="D9" s="25">
        <f t="shared" si="2"/>
        <v>0</v>
      </c>
      <c r="E9" s="25">
        <f t="shared" si="2"/>
        <v>0</v>
      </c>
      <c r="F9" s="25">
        <f t="shared" si="2"/>
        <v>0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4" t="s">
        <v>36</v>
      </c>
      <c r="O9" s="7"/>
    </row>
    <row r="10" spans="1:18" ht="15.75" customHeight="1" x14ac:dyDescent="0.25">
      <c r="A10" s="28" t="s">
        <v>66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6" t="s">
        <v>0</v>
      </c>
      <c r="O10" s="7"/>
      <c r="P10" s="1"/>
    </row>
    <row r="11" spans="1:18" ht="18" customHeight="1" x14ac:dyDescent="0.25">
      <c r="A11" s="28" t="s">
        <v>64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2" t="s">
        <v>72</v>
      </c>
      <c r="O11" s="7"/>
      <c r="R11" s="38"/>
    </row>
    <row r="12" spans="1:18" ht="15.75" x14ac:dyDescent="0.25">
      <c r="A12" s="27" t="s">
        <v>65</v>
      </c>
      <c r="B12" s="18">
        <f t="shared" ref="B12:K12" si="3">ROUND(IF(ABS(B11)&lt;=1,B11,0.1+0.7*COS(RADIANS(B11-$F5))-0.6*SIN(RADIANS(B11-$F5))*SIN(RADIANS(B11-$F5))),2)</f>
        <v>0</v>
      </c>
      <c r="C12" s="18">
        <f t="shared" si="3"/>
        <v>0</v>
      </c>
      <c r="D12" s="18">
        <f t="shared" si="3"/>
        <v>0</v>
      </c>
      <c r="E12" s="18">
        <f t="shared" si="3"/>
        <v>0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>ROUND(IF(ABS(L11)&lt;=1,L11,0.1+0.7*COS(RADIANS(L11-$F5))-0.6*SIN(RADIANS(L11-$F5))*SIN(RADIANS(L11-$F5))),2)</f>
        <v>0</v>
      </c>
      <c r="M12" s="18">
        <f>ROUND(IF(ABS(M11)&lt;=1,M11,0.1+0.7*COS(RADIANS(M11-$F5))-0.6*SIN(RADIANS(M11-$F5))*SIN(RADIANS(M11-$F5))),2)</f>
        <v>0</v>
      </c>
      <c r="N12" s="20" t="s">
        <v>6</v>
      </c>
      <c r="O12" s="7"/>
    </row>
    <row r="13" spans="1:18" ht="15.75" customHeight="1" x14ac:dyDescent="0.25">
      <c r="A13" s="27" t="s">
        <v>62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6" t="s">
        <v>58</v>
      </c>
      <c r="O13" s="7"/>
    </row>
    <row r="14" spans="1:18" ht="15.75" x14ac:dyDescent="0.25">
      <c r="A14" s="27" t="s">
        <v>63</v>
      </c>
      <c r="B14" s="22">
        <f t="shared" ref="B14:K14" si="4">ROUND(B10+B12*$F6-B13*$D6,2)</f>
        <v>0</v>
      </c>
      <c r="C14" s="22">
        <f t="shared" si="4"/>
        <v>0</v>
      </c>
      <c r="D14" s="22">
        <f t="shared" si="4"/>
        <v>0</v>
      </c>
      <c r="E14" s="22">
        <f t="shared" si="4"/>
        <v>0</v>
      </c>
      <c r="F14" s="22">
        <f t="shared" si="4"/>
        <v>0</v>
      </c>
      <c r="G14" s="22">
        <f>ROUND(G10+G12*$F6-G13*$D6,2)</f>
        <v>0</v>
      </c>
      <c r="H14" s="22">
        <f>ROUND(H10+H12*$F6-H13*$D6,2)</f>
        <v>0</v>
      </c>
      <c r="I14" s="22">
        <f t="shared" si="4"/>
        <v>0</v>
      </c>
      <c r="J14" s="22">
        <f t="shared" si="4"/>
        <v>0</v>
      </c>
      <c r="K14" s="22">
        <f t="shared" si="4"/>
        <v>0</v>
      </c>
      <c r="L14" s="22">
        <f>ROUND(L10+L12*$F6-L13*$D6,2)</f>
        <v>0</v>
      </c>
      <c r="M14" s="22">
        <f>ROUND(M10+M12*$F6-M13*$D6,2)</f>
        <v>0</v>
      </c>
      <c r="N14" s="26" t="s">
        <v>0</v>
      </c>
      <c r="O14" s="7"/>
      <c r="R14" s="38"/>
    </row>
    <row r="15" spans="1:18" ht="18.75" customHeight="1" x14ac:dyDescent="0.25">
      <c r="A15" s="27" t="s">
        <v>37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4" t="s">
        <v>1</v>
      </c>
      <c r="O15" s="8"/>
    </row>
    <row r="16" spans="1:18" ht="18" customHeight="1" x14ac:dyDescent="0.25">
      <c r="A16" s="39" t="s">
        <v>57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4" t="s">
        <v>1</v>
      </c>
      <c r="O16" s="7"/>
    </row>
    <row r="17" spans="1:28" ht="18" x14ac:dyDescent="0.25">
      <c r="A17" s="27" t="s">
        <v>67</v>
      </c>
      <c r="B17" s="18">
        <f>IF(B16="§",'§ Parallella komponenter'!B18,ROUND(IF(B15*B16&lt;&gt;0,IF(B15&lt;0,IF(B16&gt;0,B16/(10*SQRT(-2*B15/1.2)),0),(3.14156*B15*B15/40000)/SQRT(IF(B16&lt;0,-B16,IF(B16&lt;45,30*B16/B15,B16/300)))),IF(B16&gt;0,B16,0)),2))</f>
        <v>0</v>
      </c>
      <c r="C17" s="18">
        <f>IF(C16="§",'§ Parallella komponenter'!C18,ROUND(IF(C15*C16&lt;&gt;0,IF(C15&lt;0,IF(C16&gt;0,C16/(10*SQRT(-2*C15/1.2)),0),(3.14156*C15*C15/40000)/SQRT(IF(C16&lt;0,-C16,IF(C16&lt;45,30*C16/C15,C16/300)))),IF(C16&gt;0,C16,0)),2))</f>
        <v>0</v>
      </c>
      <c r="D17" s="18">
        <f>IF(D16="§",'§ Parallella komponenter'!D18,ROUND(IF(D15*D16&lt;&gt;0,IF(D15&lt;0,IF(D16&gt;0,D16/(10*SQRT(-2*D15/1.2)),0),(3.14156*D15*D15/40000)/SQRT(IF(D16&lt;0,-D16,IF(D16&lt;45,30*D16/D15,D16/300)))),IF(D16&gt;0,D16,0)),2))</f>
        <v>0</v>
      </c>
      <c r="E17" s="18">
        <f>IF(E16="§",'§ Parallella komponenter'!E18,ROUND(IF(E15*E16&lt;&gt;0,IF(E15&lt;0,IF(E16&gt;0,E16/(10*SQRT(-2*E15/1.2)),0),(3.14156*E15*E15/40000)/SQRT(IF(E16&lt;0,-E16,IF(E16&lt;45,30*E16/E15,E16/300)))),IF(E16&gt;0,E16,0)),2))</f>
        <v>0</v>
      </c>
      <c r="F17" s="18">
        <f>IF(F16="§",'§ Parallella komponenter'!F18,ROUND(IF(F15*F16&lt;&gt;0,IF(F15&lt;0,IF(F16&gt;0,F16/(10*SQRT(-2*F15/1.2)),0),(3.14156*F15*F15/40000)/SQRT(IF(F16&lt;0,-F16,IF(F16&lt;45,30*F16/F15,F16/300)))),IF(F16&gt;0,F16,0)),2))</f>
        <v>0</v>
      </c>
      <c r="G17" s="18">
        <f>IF(G16="§",'§ Parallella komponenter'!G18,ROUND(IF(G15*G16&lt;&gt;0,IF(G15&lt;0,IF(G16&gt;0,G16/(10*SQRT(-2*G15/1.2)),0),(3.14156*G15*G15/40000)/SQRT(IF(G16&lt;0,-G16,IF(G16&lt;45,30*G16/G15,G16/300)))),IF(G16&gt;0,G16,0)),2))</f>
        <v>0</v>
      </c>
      <c r="H17" s="18">
        <f>IF(H16="§",'§ Parallella komponenter'!H18,ROUND(IF(H15*H16&lt;&gt;0,IF(H15&lt;0,IF(H16&gt;0,H16/(10*SQRT(-2*H15/1.2)),0),(3.14156*H15*H15/40000)/SQRT(IF(H16&lt;0,-H16,IF(H16&lt;45,30*H16/H15,H16/300)))),IF(H16&gt;0,H16,0)),2))</f>
        <v>0</v>
      </c>
      <c r="I17" s="18">
        <f>IF(I16="§",'§ Parallella komponenter'!I18,ROUND(IF(I15*I16&lt;&gt;0,IF(I15&lt;0,IF(I16&gt;0,I16/(10*SQRT(-2*I15/1.2)),0),(3.14156*I15*I15/40000)/SQRT(IF(I16&lt;0,-I16,IF(I16&lt;45,30*I16/I15,I16/300)))),IF(I16&gt;0,I16,0)),2))</f>
        <v>0</v>
      </c>
      <c r="J17" s="18">
        <f>IF(J16="§",'§ Parallella komponenter'!J18,ROUND(IF(J15*J16&lt;&gt;0,IF(J15&lt;0,IF(J16&gt;0,J16/(10*SQRT(-2*J15/1.2)),0),(3.14156*J15*J15/40000)/SQRT(IF(J16&lt;0,-J16,IF(J16&lt;45,30*J16/J15,J16/300)))),IF(J16&gt;0,J16,0)),2))</f>
        <v>0</v>
      </c>
      <c r="K17" s="18">
        <f>IF(K16="§",'§ Parallella komponenter'!K18,ROUND(IF(K15*K16&lt;&gt;0,IF(K15&lt;0,IF(K16&gt;0,K16/(10*SQRT(-2*K15/1.2)),0),(3.14156*K15*K15/40000)/SQRT(IF(K16&lt;0,-K16,IF(K16&lt;45,30*K16/K15,K16/300)))),IF(K16&gt;0,K16,0)),2))</f>
        <v>0</v>
      </c>
      <c r="L17" s="18">
        <f>IF(L16="§",'§ Parallella komponenter'!L18,ROUND(IF(L15*L16&lt;&gt;0,IF(L15&lt;0,IF(L16&gt;0,L16/(10*SQRT(-2*L15/1.2)),0),(3.14156*L15*L15/40000)/SQRT(IF(L16&lt;0,-L16,IF(L16&lt;45,30*L16/L15,L16/300)))),IF(L16&gt;0,L16,0)),2))</f>
        <v>0</v>
      </c>
      <c r="M17" s="18">
        <f>IF(M16="§",'§ Parallella komponenter'!M18,ROUND(IF(M15*M16&lt;&gt;0,IF(M15&lt;0,IF(M16&gt;0,M16/(10*SQRT(-2*M15/1.2)),0),(3.14156*M15*M15/40000)/SQRT(IF(M16&lt;0,-M16,IF(M16&lt;45,30*M16/M15,M16/300)))),IF(M16&gt;0,M16,0)),2))</f>
        <v>0</v>
      </c>
      <c r="N17" s="24" t="s">
        <v>54</v>
      </c>
      <c r="O17" s="7"/>
    </row>
    <row r="18" spans="1:28" ht="15.75" x14ac:dyDescent="0.25">
      <c r="A18" s="27" t="s">
        <v>37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4" t="s">
        <v>2</v>
      </c>
      <c r="O18" s="7"/>
    </row>
    <row r="19" spans="1:28" ht="18" x14ac:dyDescent="0.25">
      <c r="A19" s="28" t="s">
        <v>45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4" t="s">
        <v>2</v>
      </c>
      <c r="O19" s="15"/>
    </row>
    <row r="20" spans="1:28" ht="18" x14ac:dyDescent="0.25">
      <c r="A20" s="27" t="s">
        <v>68</v>
      </c>
      <c r="B20" s="18">
        <f>ROUND(IF(B18*B19&lt;&gt;0,IF(B18&lt;0,IF(B19&gt;0,B19/(10*SQRT(-2*B18/1.2)),0),(3.14156*B18*B18/40000)/SQRT(IF(B19&lt;0,-B19,IF(B19&lt;45,30*B19/B18,B19/300)))),IF(B19&gt;0,B19,0)),2)</f>
        <v>0</v>
      </c>
      <c r="C20" s="18">
        <f t="shared" ref="C20" si="5">ROUND(IF(C18*C19&lt;&gt;0,IF(C18&lt;0,IF(C19&gt;0,C19/(10*SQRT(-2*C18/1.2)),0),(3.14156*C18*C18/40000)/SQRT(IF(C19&lt;0,-C19,IF(C19&lt;45,30*C19/C18,C19/300)))),IF(C19&gt;0,C19,0)),2)</f>
        <v>0</v>
      </c>
      <c r="D20" s="18">
        <f t="shared" ref="D20" si="6">ROUND(IF(D18*D19&lt;&gt;0,IF(D18&lt;0,IF(D19&gt;0,D19/(10*SQRT(-2*D18/1.2)),0),(3.14156*D18*D18/40000)/SQRT(IF(D19&lt;0,-D19,IF(D19&lt;45,30*D19/D18,D19/300)))),IF(D19&gt;0,D19,0)),2)</f>
        <v>0</v>
      </c>
      <c r="E20" s="18">
        <f t="shared" ref="E20" si="7">ROUND(IF(E18*E19&lt;&gt;0,IF(E18&lt;0,IF(E19&gt;0,E19/(10*SQRT(-2*E18/1.2)),0),(3.14156*E18*E18/40000)/SQRT(IF(E19&lt;0,-E19,IF(E19&lt;45,30*E19/E18,E19/300)))),IF(E19&gt;0,E19,0)),2)</f>
        <v>0</v>
      </c>
      <c r="F20" s="18">
        <f t="shared" ref="F20" si="8">ROUND(IF(F18*F19&lt;&gt;0,IF(F18&lt;0,IF(F19&gt;0,F19/(10*SQRT(-2*F18/1.2)),0),(3.14156*F18*F18/40000)/SQRT(IF(F19&lt;0,-F19,IF(F19&lt;45,30*F19/F18,F19/300)))),IF(F19&gt;0,F19,0)),2)</f>
        <v>0</v>
      </c>
      <c r="G20" s="18">
        <f t="shared" ref="G20" si="9">ROUND(IF(G18*G19&lt;&gt;0,IF(G18&lt;0,IF(G19&gt;0,G19/(10*SQRT(-2*G18/1.2)),0),(3.14156*G18*G18/40000)/SQRT(IF(G19&lt;0,-G19,IF(G19&lt;45,30*G19/G18,G19/300)))),IF(G19&gt;0,G19,0)),2)</f>
        <v>0</v>
      </c>
      <c r="H20" s="18">
        <f t="shared" ref="H20" si="10">ROUND(IF(H18*H19&lt;&gt;0,IF(H18&lt;0,IF(H19&gt;0,H19/(10*SQRT(-2*H18/1.2)),0),(3.14156*H18*H18/40000)/SQRT(IF(H19&lt;0,-H19,IF(H19&lt;45,30*H19/H18,H19/300)))),IF(H19&gt;0,H19,0)),2)</f>
        <v>0</v>
      </c>
      <c r="I20" s="18">
        <f t="shared" ref="I20" si="11">ROUND(IF(I18*I19&lt;&gt;0,IF(I18&lt;0,IF(I19&gt;0,I19/(10*SQRT(-2*I18/1.2)),0),(3.14156*I18*I18/40000)/SQRT(IF(I19&lt;0,-I19,IF(I19&lt;45,30*I19/I18,I19/300)))),IF(I19&gt;0,I19,0)),2)</f>
        <v>0</v>
      </c>
      <c r="J20" s="18">
        <f t="shared" ref="J20" si="12">ROUND(IF(J18*J19&lt;&gt;0,IF(J18&lt;0,IF(J19&gt;0,J19/(10*SQRT(-2*J18/1.2)),0),(3.14156*J18*J18/40000)/SQRT(IF(J19&lt;0,-J19,IF(J19&lt;45,30*J19/J18,J19/300)))),IF(J19&gt;0,J19,0)),2)</f>
        <v>0</v>
      </c>
      <c r="K20" s="18">
        <f t="shared" ref="K20" si="13">ROUND(IF(K18*K19&lt;&gt;0,IF(K18&lt;0,IF(K19&gt;0,K19/(10*SQRT(-2*K18/1.2)),0),(3.14156*K18*K18/40000)/SQRT(IF(K19&lt;0,-K19,IF(K19&lt;45,30*K19/K18,K19/300)))),IF(K19&gt;0,K19,0)),2)</f>
        <v>0</v>
      </c>
      <c r="L20" s="18">
        <f t="shared" ref="L20" si="14">ROUND(IF(L18*L19&lt;&gt;0,IF(L18&lt;0,IF(L19&gt;0,L19/(10*SQRT(-2*L18/1.2)),0),(3.14156*L18*L18/40000)/SQRT(IF(L19&lt;0,-L19,IF(L19&lt;45,30*L19/L18,L19/300)))),IF(L19&gt;0,L19,0)),2)</f>
        <v>0</v>
      </c>
      <c r="M20" s="18">
        <f t="shared" ref="M20" si="15">ROUND(IF(M18*M19&lt;&gt;0,IF(M18&lt;0,IF(M19&gt;0,M19/(10*SQRT(-2*M18/1.2)),0),(3.14156*M18*M18/40000)/SQRT(IF(M19&lt;0,-M19,IF(M19&lt;45,30*M19/M18,M19/300)))),IF(M19&gt;0,M19,0)),2)</f>
        <v>0</v>
      </c>
      <c r="N20" s="24" t="s">
        <v>54</v>
      </c>
      <c r="O20" s="29"/>
    </row>
    <row r="21" spans="1:28" ht="15.75" customHeight="1" x14ac:dyDescent="0.25">
      <c r="A21" s="27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4" t="s">
        <v>3</v>
      </c>
      <c r="O21" s="15"/>
    </row>
    <row r="22" spans="1:28" ht="18" x14ac:dyDescent="0.25">
      <c r="A22" s="28" t="s">
        <v>45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4" t="s">
        <v>3</v>
      </c>
      <c r="O22" s="7"/>
    </row>
    <row r="23" spans="1:28" ht="18" x14ac:dyDescent="0.25">
      <c r="A23" s="27" t="s">
        <v>69</v>
      </c>
      <c r="B23" s="18">
        <f>ROUND(IF(B21*B22&lt;&gt;0,IF(B21&lt;0,IF(B22&gt;0,B22/(10*SQRT(-2*B21/1.2)),0),(3.14156*B21*B21/40000)/SQRT(IF(B22&lt;0,-B22,IF(B22&lt;45,30*B22/B21,B22/300)))),IF(B22&gt;0,B22,0)),2)</f>
        <v>0</v>
      </c>
      <c r="C23" s="18">
        <f t="shared" ref="C23" si="16">ROUND(IF(C21*C22&lt;&gt;0,IF(C21&lt;0,IF(C22&gt;0,C22/(10*SQRT(-2*C21/1.2)),0),(3.14156*C21*C21/40000)/SQRT(IF(C22&lt;0,-C22,IF(C22&lt;45,30*C22/C21,C22/300)))),IF(C22&gt;0,C22,0)),2)</f>
        <v>0</v>
      </c>
      <c r="D23" s="18">
        <f t="shared" ref="D23" si="17">ROUND(IF(D21*D22&lt;&gt;0,IF(D21&lt;0,IF(D22&gt;0,D22/(10*SQRT(-2*D21/1.2)),0),(3.14156*D21*D21/40000)/SQRT(IF(D22&lt;0,-D22,IF(D22&lt;45,30*D22/D21,D22/300)))),IF(D22&gt;0,D22,0)),2)</f>
        <v>0</v>
      </c>
      <c r="E23" s="18">
        <f t="shared" ref="E23" si="18">ROUND(IF(E21*E22&lt;&gt;0,IF(E21&lt;0,IF(E22&gt;0,E22/(10*SQRT(-2*E21/1.2)),0),(3.14156*E21*E21/40000)/SQRT(IF(E22&lt;0,-E22,IF(E22&lt;45,30*E22/E21,E22/300)))),IF(E22&gt;0,E22,0)),2)</f>
        <v>0</v>
      </c>
      <c r="F23" s="18">
        <f t="shared" ref="F23" si="19">ROUND(IF(F21*F22&lt;&gt;0,IF(F21&lt;0,IF(F22&gt;0,F22/(10*SQRT(-2*F21/1.2)),0),(3.14156*F21*F21/40000)/SQRT(IF(F22&lt;0,-F22,IF(F22&lt;45,30*F22/F21,F22/300)))),IF(F22&gt;0,F22,0)),2)</f>
        <v>0</v>
      </c>
      <c r="G23" s="18">
        <f t="shared" ref="G23" si="20">ROUND(IF(G21*G22&lt;&gt;0,IF(G21&lt;0,IF(G22&gt;0,G22/(10*SQRT(-2*G21/1.2)),0),(3.14156*G21*G21/40000)/SQRT(IF(G22&lt;0,-G22,IF(G22&lt;45,30*G22/G21,G22/300)))),IF(G22&gt;0,G22,0)),2)</f>
        <v>0</v>
      </c>
      <c r="H23" s="18">
        <f t="shared" ref="H23:L23" si="21">ROUND(IF(H21*H22&lt;&gt;0,IF(H21&lt;0,IF(H22&gt;0,H22/(10*SQRT(-2*H21/1.2)),0),(3.14156*H21*H21/40000)/SQRT(IF(H22&lt;0,-H22,IF(H22&lt;45,30*H22/H21,H22/300)))),IF(H22&gt;0,H22,0)),2)</f>
        <v>0</v>
      </c>
      <c r="I23" s="18">
        <f t="shared" si="21"/>
        <v>0</v>
      </c>
      <c r="J23" s="18">
        <f t="shared" si="21"/>
        <v>0</v>
      </c>
      <c r="K23" s="18">
        <f t="shared" si="21"/>
        <v>0</v>
      </c>
      <c r="L23" s="18">
        <f t="shared" si="21"/>
        <v>0</v>
      </c>
      <c r="M23" s="18">
        <f t="shared" ref="M23" si="22">ROUND(IF(M21*M22&lt;&gt;0,IF(M21&lt;0,IF(M22&gt;0,M22/(10*SQRT(-2*M21/1.2)),0),(3.14156*M21*M21/40000)/SQRT(IF(M22&lt;0,-M22,IF(M22&lt;45,30*M22/M21,M22/300)))),IF(M22&gt;0,M22,0)),2)</f>
        <v>0</v>
      </c>
      <c r="N23" s="24" t="s">
        <v>54</v>
      </c>
      <c r="O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 x14ac:dyDescent="0.25">
      <c r="A24" s="27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4" t="s">
        <v>4</v>
      </c>
      <c r="O24" s="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8" x14ac:dyDescent="0.25">
      <c r="A25" s="28" t="s">
        <v>45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4" t="s">
        <v>4</v>
      </c>
      <c r="O25" s="15"/>
      <c r="Q25" s="3"/>
    </row>
    <row r="26" spans="1:28" ht="18" customHeight="1" x14ac:dyDescent="0.25">
      <c r="A26" s="27" t="s">
        <v>70</v>
      </c>
      <c r="B26" s="18">
        <f>ROUND(IF(B24*B25&lt;&gt;0,IF(B24&lt;0,IF(B25&gt;0,B25/(10*SQRT(-2*B24/1.2)),0),(3.14156*B24*B24/40000)/SQRT(IF(B25&lt;0,-B25,IF(B25&lt;45,30*B25/B24,B25/300)))),IF(B25&gt;0,B25,0)),2)</f>
        <v>0</v>
      </c>
      <c r="C26" s="18">
        <f t="shared" ref="C26" si="23">ROUND(IF(C24*C25&lt;&gt;0,IF(C24&lt;0,IF(C25&gt;0,C25/(10*SQRT(-2*C24/1.2)),0),(3.14156*C24*C24/40000)/SQRT(IF(C25&lt;0,-C25,IF(C25&lt;45,30*C25/C24,C25/300)))),IF(C25&gt;0,C25,0)),2)</f>
        <v>0</v>
      </c>
      <c r="D26" s="18">
        <f t="shared" ref="D26" si="24">ROUND(IF(D24*D25&lt;&gt;0,IF(D24&lt;0,IF(D25&gt;0,D25/(10*SQRT(-2*D24/1.2)),0),(3.14156*D24*D24/40000)/SQRT(IF(D25&lt;0,-D25,IF(D25&lt;45,30*D25/D24,D25/300)))),IF(D25&gt;0,D25,0)),2)</f>
        <v>0</v>
      </c>
      <c r="E26" s="18">
        <f t="shared" ref="E26" si="25">ROUND(IF(E24*E25&lt;&gt;0,IF(E24&lt;0,IF(E25&gt;0,E25/(10*SQRT(-2*E24/1.2)),0),(3.14156*E24*E24/40000)/SQRT(IF(E25&lt;0,-E25,IF(E25&lt;45,30*E25/E24,E25/300)))),IF(E25&gt;0,E25,0)),2)</f>
        <v>0</v>
      </c>
      <c r="F26" s="18">
        <f t="shared" ref="F26" si="26">ROUND(IF(F24*F25&lt;&gt;0,IF(F24&lt;0,IF(F25&gt;0,F25/(10*SQRT(-2*F24/1.2)),0),(3.14156*F24*F24/40000)/SQRT(IF(F25&lt;0,-F25,IF(F25&lt;45,30*F25/F24,F25/300)))),IF(F25&gt;0,F25,0)),2)</f>
        <v>0</v>
      </c>
      <c r="G26" s="18">
        <f t="shared" ref="G26" si="27">ROUND(IF(G24*G25&lt;&gt;0,IF(G24&lt;0,IF(G25&gt;0,G25/(10*SQRT(-2*G24/1.2)),0),(3.14156*G24*G24/40000)/SQRT(IF(G25&lt;0,-G25,IF(G25&lt;45,30*G25/G24,G25/300)))),IF(G25&gt;0,G25,0)),2)</f>
        <v>0</v>
      </c>
      <c r="H26" s="18">
        <f>ROUND(IF(H24*H25&lt;&gt;0,IF(H24&lt;0,IF(H25&gt;0,H25/(10*SQRT(-2*H24/1.2)),0),(3.14156*H24*H24/40000)/SQRT(IF(H25&lt;0,-H25,IF(H25&lt;45,30*H25/H24,H25/300)))),IF(H25&gt;0,H25,0)),2)</f>
        <v>0</v>
      </c>
      <c r="I26" s="18">
        <f>ROUND(IF(I24*I25&lt;&gt;0,IF(I24&lt;0,IF(I25&gt;0,I25/(10*SQRT(-2*I24/1.2)),0),(3.14156*I24*I24/40000)/SQRT(IF(I25&lt;0,-I25,IF(I25&lt;45,30*I25/I24,I25/300)))),IF(I25&gt;0,I25,0)),2)</f>
        <v>0</v>
      </c>
      <c r="J26" s="18">
        <f t="shared" ref="J26" si="28">ROUND(IF(J24*J25&lt;&gt;0,IF(J24&lt;0,IF(J25&gt;0,J25/(10*SQRT(-2*J24/1.2)),0),(3.14156*J24*J24/40000)/SQRT(IF(J25&lt;0,-J25,IF(J25&lt;45,30*J25/J24,J25/300)))),IF(J25&gt;0,J25,0)),2)</f>
        <v>0</v>
      </c>
      <c r="K26" s="18">
        <f t="shared" ref="K26" si="29">ROUND(IF(K24*K25&lt;&gt;0,IF(K24&lt;0,IF(K25&gt;0,K25/(10*SQRT(-2*K24/1.2)),0),(3.14156*K24*K24/40000)/SQRT(IF(K25&lt;0,-K25,IF(K25&lt;45,30*K25/K24,K25/300)))),IF(K25&gt;0,K25,0)),2)</f>
        <v>0</v>
      </c>
      <c r="L26" s="18">
        <f t="shared" ref="L26" si="30">ROUND(IF(L24*L25&lt;&gt;0,IF(L24&lt;0,IF(L25&gt;0,L25/(10*SQRT(-2*L24/1.2)),0),(3.14156*L24*L24/40000)/SQRT(IF(L25&lt;0,-L25,IF(L25&lt;45,30*L25/L24,L25/300)))),IF(L25&gt;0,L25,0)),2)</f>
        <v>0</v>
      </c>
      <c r="M26" s="18">
        <f t="shared" ref="M26" si="31">ROUND(IF(M24*M25&lt;&gt;0,IF(M24&lt;0,IF(M25&gt;0,M25/(10*SQRT(-2*M24/1.2)),0),(3.14156*M24*M24/40000)/SQRT(IF(M25&lt;0,-M25,IF(M25&lt;45,30*M25/M24,M25/300)))),IF(M25&gt;0,M25,0)),2)</f>
        <v>0</v>
      </c>
      <c r="N26" s="24" t="s">
        <v>54</v>
      </c>
      <c r="O26" s="8"/>
    </row>
    <row r="27" spans="1:28" ht="15.75" x14ac:dyDescent="0.25">
      <c r="A27" s="27" t="s">
        <v>37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4" t="s">
        <v>5</v>
      </c>
      <c r="O27" s="8"/>
    </row>
    <row r="28" spans="1:28" ht="18" x14ac:dyDescent="0.25">
      <c r="A28" s="28" t="s">
        <v>45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4" t="s">
        <v>5</v>
      </c>
      <c r="O28" s="15"/>
    </row>
    <row r="29" spans="1:28" ht="18" x14ac:dyDescent="0.25">
      <c r="A29" s="27" t="s">
        <v>71</v>
      </c>
      <c r="B29" s="18">
        <f>ROUND(IF(B27*B28&lt;&gt;0,IF(B27&lt;0,IF(B28&gt;0,B28/(10*SQRT(-2*B27/1.2)),0),(3.14156*B27*B27/40000)/SQRT(IF(B28&lt;0,-B28,IF(B28&lt;45,30*B28/B27,B28/300)))),IF(B28&gt;0,B28,0)),2)</f>
        <v>0</v>
      </c>
      <c r="C29" s="18">
        <f t="shared" ref="C29" si="32">ROUND(IF(C27*C28&lt;&gt;0,IF(C27&lt;0,IF(C28&gt;0,C28/(10*SQRT(-2*C27/1.2)),0),(3.14156*C27*C27/40000)/SQRT(IF(C28&lt;0,-C28,IF(C28&lt;45,30*C28/C27,C28/300)))),IF(C28&gt;0,C28,0)),2)</f>
        <v>0</v>
      </c>
      <c r="D29" s="18">
        <f t="shared" ref="D29" si="33">ROUND(IF(D27*D28&lt;&gt;0,IF(D27&lt;0,IF(D28&gt;0,D28/(10*SQRT(-2*D27/1.2)),0),(3.14156*D27*D27/40000)/SQRT(IF(D28&lt;0,-D28,IF(D28&lt;45,30*D28/D27,D28/300)))),IF(D28&gt;0,D28,0)),2)</f>
        <v>0</v>
      </c>
      <c r="E29" s="18">
        <f t="shared" ref="E29" si="34">ROUND(IF(E27*E28&lt;&gt;0,IF(E27&lt;0,IF(E28&gt;0,E28/(10*SQRT(-2*E27/1.2)),0),(3.14156*E27*E27/40000)/SQRT(IF(E28&lt;0,-E28,IF(E28&lt;45,30*E28/E27,E28/300)))),IF(E28&gt;0,E28,0)),2)</f>
        <v>0</v>
      </c>
      <c r="F29" s="18">
        <f t="shared" ref="F29" si="35">ROUND(IF(F27*F28&lt;&gt;0,IF(F27&lt;0,IF(F28&gt;0,F28/(10*SQRT(-2*F27/1.2)),0),(3.14156*F27*F27/40000)/SQRT(IF(F28&lt;0,-F28,IF(F28&lt;45,30*F28/F27,F28/300)))),IF(F28&gt;0,F28,0)),2)</f>
        <v>0</v>
      </c>
      <c r="G29" s="18">
        <f t="shared" ref="G29" si="36">ROUND(IF(G27*G28&lt;&gt;0,IF(G27&lt;0,IF(G28&gt;0,G28/(10*SQRT(-2*G27/1.2)),0),(3.14156*G27*G27/40000)/SQRT(IF(G28&lt;0,-G28,IF(G28&lt;45,30*G28/G27,G28/300)))),IF(G28&gt;0,G28,0)),2)</f>
        <v>0</v>
      </c>
      <c r="H29" s="18">
        <f t="shared" ref="H29" si="37">ROUND(IF(H27*H28&lt;&gt;0,IF(H27&lt;0,IF(H28&gt;0,H28/(10*SQRT(-2*H27/1.2)),0),(3.14156*H27*H27/40000)/SQRT(IF(H28&lt;0,-H28,IF(H28&lt;45,30*H28/H27,H28/300)))),IF(H28&gt;0,H28,0)),2)</f>
        <v>0</v>
      </c>
      <c r="I29" s="18">
        <f t="shared" ref="I29" si="38">ROUND(IF(I27*I28&lt;&gt;0,IF(I27&lt;0,IF(I28&gt;0,I28/(10*SQRT(-2*I27/1.2)),0),(3.14156*I27*I27/40000)/SQRT(IF(I28&lt;0,-I28,IF(I28&lt;45,30*I28/I27,I28/300)))),IF(I28&gt;0,I28,0)),2)</f>
        <v>0</v>
      </c>
      <c r="J29" s="18">
        <f t="shared" ref="J29" si="39">ROUND(IF(J27*J28&lt;&gt;0,IF(J27&lt;0,IF(J28&gt;0,J28/(10*SQRT(-2*J27/1.2)),0),(3.14156*J27*J27/40000)/SQRT(IF(J28&lt;0,-J28,IF(J28&lt;45,30*J28/J27,J28/300)))),IF(J28&gt;0,J28,0)),2)</f>
        <v>0</v>
      </c>
      <c r="K29" s="18">
        <f t="shared" ref="K29" si="40">ROUND(IF(K27*K28&lt;&gt;0,IF(K27&lt;0,IF(K28&gt;0,K28/(10*SQRT(-2*K27/1.2)),0),(3.14156*K27*K27/40000)/SQRT(IF(K28&lt;0,-K28,IF(K28&lt;45,30*K28/K27,K28/300)))),IF(K28&gt;0,K28,0)),2)</f>
        <v>0</v>
      </c>
      <c r="L29" s="18">
        <f t="shared" ref="L29" si="41">ROUND(IF(L27*L28&lt;&gt;0,IF(L27&lt;0,IF(L28&gt;0,L28/(10*SQRT(-2*L27/1.2)),0),(3.14156*L27*L27/40000)/SQRT(IF(L28&lt;0,-L28,IF(L28&lt;45,30*L28/L27,L28/300)))),IF(L28&gt;0,L28,0)),2)</f>
        <v>0</v>
      </c>
      <c r="M29" s="18">
        <f t="shared" ref="M29" si="42">ROUND(IF(M27*M28&lt;&gt;0,IF(M27&lt;0,IF(M28&gt;0,M28/(10*SQRT(-2*M27/1.2)),0),(3.14156*M27*M27/40000)/SQRT(IF(M28&lt;0,-M28,IF(M28&lt;45,30*M28/M27,M28/300)))),IF(M28&gt;0,M28,0)),2)</f>
        <v>0</v>
      </c>
      <c r="N29" s="24" t="s">
        <v>56</v>
      </c>
      <c r="O29" s="15"/>
    </row>
    <row r="30" spans="1:28" ht="18" customHeight="1" x14ac:dyDescent="0.25">
      <c r="A30" s="16" t="s">
        <v>38</v>
      </c>
      <c r="B30" s="22">
        <f>ROUND(IF(SUM(B17,B20,B23,B26,B29)&gt;0,1/SQRT(IF(B17&gt;0,1/(B17*B17),0)+IF(B20&gt;0,1/(B20*B20),0)+IF(B23&gt;0,1/(B23*B23),0)+IF(B26&gt;0,1/(B26*B26),0)+IF(B29&gt;0,1/(B29*B29),0)),0),2)</f>
        <v>0</v>
      </c>
      <c r="C30" s="22">
        <f t="shared" ref="C30:M30" si="43">ROUND(IF(SUM(C17,C20,C23,C26,C29)&gt;0,1/SQRT(IF(C17&gt;0,1/(C17*C17),0)+IF(C20&gt;0,1/(C20*C20),0)+IF(C23&gt;0,1/(C23*C23),0)+IF(C26&gt;0,1/(C26*C26),0)+IF(C29&gt;0,1/(C29*C29),0)),0),2)</f>
        <v>0</v>
      </c>
      <c r="D30" s="22">
        <f t="shared" si="43"/>
        <v>0</v>
      </c>
      <c r="E30" s="22">
        <f t="shared" si="43"/>
        <v>0</v>
      </c>
      <c r="F30" s="22">
        <f t="shared" si="43"/>
        <v>0</v>
      </c>
      <c r="G30" s="22">
        <f t="shared" si="43"/>
        <v>0</v>
      </c>
      <c r="H30" s="22">
        <f t="shared" si="43"/>
        <v>0</v>
      </c>
      <c r="I30" s="22">
        <f t="shared" si="43"/>
        <v>0</v>
      </c>
      <c r="J30" s="22">
        <f t="shared" si="43"/>
        <v>0</v>
      </c>
      <c r="K30" s="22">
        <f t="shared" si="43"/>
        <v>0</v>
      </c>
      <c r="L30" s="22">
        <f t="shared" si="43"/>
        <v>0</v>
      </c>
      <c r="M30" s="22">
        <f t="shared" si="43"/>
        <v>0</v>
      </c>
      <c r="N30" s="24" t="s">
        <v>39</v>
      </c>
      <c r="O30" s="15"/>
    </row>
    <row r="31" spans="1:28" ht="15.75" x14ac:dyDescent="0.25">
      <c r="A31" s="24" t="s">
        <v>7</v>
      </c>
      <c r="B31" s="18">
        <f>IF(B7="",0,1)</f>
        <v>0</v>
      </c>
      <c r="C31" s="18">
        <f t="shared" ref="C31:M31" si="44">IF(C7="",0,1)</f>
        <v>0</v>
      </c>
      <c r="D31" s="18">
        <f t="shared" si="44"/>
        <v>0</v>
      </c>
      <c r="E31" s="18">
        <f t="shared" si="44"/>
        <v>0</v>
      </c>
      <c r="F31" s="18">
        <f t="shared" si="44"/>
        <v>0</v>
      </c>
      <c r="G31" s="18">
        <f t="shared" si="44"/>
        <v>0</v>
      </c>
      <c r="H31" s="18">
        <f t="shared" si="44"/>
        <v>0</v>
      </c>
      <c r="I31" s="18">
        <f t="shared" si="44"/>
        <v>0</v>
      </c>
      <c r="J31" s="18">
        <f t="shared" si="44"/>
        <v>0</v>
      </c>
      <c r="K31" s="18">
        <f t="shared" si="44"/>
        <v>0</v>
      </c>
      <c r="L31" s="18">
        <f t="shared" si="44"/>
        <v>0</v>
      </c>
      <c r="M31" s="18">
        <f t="shared" si="44"/>
        <v>0</v>
      </c>
      <c r="N31" s="30">
        <f>SUM(B31:M31)</f>
        <v>0</v>
      </c>
      <c r="O31" s="31"/>
    </row>
    <row r="32" spans="1:28" ht="15.75" x14ac:dyDescent="0.25">
      <c r="A32" s="10"/>
      <c r="B32" s="45">
        <f>ROUND(IF(B31,0.1*B8/B30,0),2)</f>
        <v>0</v>
      </c>
      <c r="C32" s="45">
        <f t="shared" ref="C32:M32" si="45">ROUND(IF(C31,0.1*C8/C30,0),2)</f>
        <v>0</v>
      </c>
      <c r="D32" s="45">
        <f t="shared" si="45"/>
        <v>0</v>
      </c>
      <c r="E32" s="45">
        <f t="shared" si="45"/>
        <v>0</v>
      </c>
      <c r="F32" s="45">
        <f t="shared" si="45"/>
        <v>0</v>
      </c>
      <c r="G32" s="45">
        <f t="shared" si="45"/>
        <v>0</v>
      </c>
      <c r="H32" s="45">
        <f t="shared" si="45"/>
        <v>0</v>
      </c>
      <c r="I32" s="45">
        <f t="shared" si="45"/>
        <v>0</v>
      </c>
      <c r="J32" s="45">
        <f t="shared" si="45"/>
        <v>0</v>
      </c>
      <c r="K32" s="45">
        <f t="shared" si="45"/>
        <v>0</v>
      </c>
      <c r="L32" s="45">
        <f t="shared" si="45"/>
        <v>0</v>
      </c>
      <c r="M32" s="45">
        <f t="shared" si="45"/>
        <v>0</v>
      </c>
      <c r="N32" s="15"/>
      <c r="O32" s="20"/>
    </row>
    <row r="33" spans="1:15" ht="15.75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.75" x14ac:dyDescent="0.25">
      <c r="A34" s="32" t="s">
        <v>46</v>
      </c>
      <c r="B34" s="34" t="s">
        <v>9</v>
      </c>
      <c r="C34" s="34" t="s">
        <v>10</v>
      </c>
      <c r="D34" s="34" t="s">
        <v>11</v>
      </c>
      <c r="E34" s="34" t="s">
        <v>12</v>
      </c>
      <c r="F34" s="34" t="s">
        <v>13</v>
      </c>
      <c r="G34" s="34" t="s">
        <v>14</v>
      </c>
      <c r="H34" s="34" t="s">
        <v>15</v>
      </c>
      <c r="I34" s="34" t="s">
        <v>16</v>
      </c>
      <c r="J34" s="34" t="s">
        <v>17</v>
      </c>
      <c r="K34" s="34" t="s">
        <v>18</v>
      </c>
      <c r="L34" s="34" t="s">
        <v>19</v>
      </c>
      <c r="M34" s="34" t="s">
        <v>20</v>
      </c>
      <c r="N34" s="34" t="s">
        <v>21</v>
      </c>
      <c r="O34" s="33"/>
    </row>
    <row r="35" spans="1:15" ht="15.75" x14ac:dyDescent="0.25">
      <c r="A35" s="32" t="s">
        <v>40</v>
      </c>
      <c r="B35" s="35">
        <f>ROUND((SUMPRODUCT($B30:$M30,$B31:$M31,SIGN(($B14:$M14)-B37),10*SQRT(2*ABS(($B14:$M14)-B37)/$D4))),4)</f>
        <v>0</v>
      </c>
      <c r="C35" s="35">
        <f t="shared" ref="C35:N35" si="46">ROUND((0+SUMPRODUCT($B30:$M30,$B31:$M31,SIGN(($B14:$M14)-C37),10*SQRT(2*ABS(($B14:$M14)-C37)/$D4))),4)</f>
        <v>0</v>
      </c>
      <c r="D35" s="35">
        <f t="shared" si="46"/>
        <v>0</v>
      </c>
      <c r="E35" s="35">
        <f t="shared" si="46"/>
        <v>0</v>
      </c>
      <c r="F35" s="35">
        <f t="shared" si="46"/>
        <v>0</v>
      </c>
      <c r="G35" s="35">
        <f t="shared" si="46"/>
        <v>0</v>
      </c>
      <c r="H35" s="35">
        <f t="shared" si="46"/>
        <v>0</v>
      </c>
      <c r="I35" s="35">
        <f t="shared" si="46"/>
        <v>0</v>
      </c>
      <c r="J35" s="35">
        <f t="shared" si="46"/>
        <v>0</v>
      </c>
      <c r="K35" s="35">
        <f t="shared" si="46"/>
        <v>0</v>
      </c>
      <c r="L35" s="35">
        <f t="shared" si="46"/>
        <v>0</v>
      </c>
      <c r="M35" s="35">
        <f t="shared" si="46"/>
        <v>0</v>
      </c>
      <c r="N35" s="35">
        <f t="shared" si="46"/>
        <v>0</v>
      </c>
      <c r="O35" s="36" t="s">
        <v>41</v>
      </c>
    </row>
    <row r="36" spans="1:15" ht="15.75" x14ac:dyDescent="0.25">
      <c r="A36" s="32" t="s">
        <v>42</v>
      </c>
      <c r="B36" s="37">
        <f>MAX(IF(B31,B14,-999),IF(C31,C14,-999),IF(D31,D14,-999),IF(E31,E14,-999),IF(F31,F14,-999),IF(G31,G14,-999),IF(H31,H14,-999),IF(I31,I14,-999),IF(J31,J14,-999),IF(K31,K14,-999),IF(L31,L14,-999),IF(M31,M14,-999))</f>
        <v>-999</v>
      </c>
      <c r="C36" s="35">
        <f>ROUND(IF(B35&gt;0,B36,B37),4)</f>
        <v>0</v>
      </c>
      <c r="D36" s="35">
        <f t="shared" ref="D36:N36" si="47">ROUND(IF(C35&gt;0,C36,C37),4)</f>
        <v>499.5</v>
      </c>
      <c r="E36" s="35">
        <f t="shared" si="47"/>
        <v>749.25</v>
      </c>
      <c r="F36" s="35">
        <f t="shared" si="47"/>
        <v>874.125</v>
      </c>
      <c r="G36" s="35">
        <f t="shared" si="47"/>
        <v>936.5625</v>
      </c>
      <c r="H36" s="35">
        <f t="shared" si="47"/>
        <v>967.78129999999999</v>
      </c>
      <c r="I36" s="35">
        <f t="shared" si="47"/>
        <v>983.39070000000004</v>
      </c>
      <c r="J36" s="35">
        <f t="shared" si="47"/>
        <v>991.19539999999995</v>
      </c>
      <c r="K36" s="35">
        <f t="shared" si="47"/>
        <v>995.09770000000003</v>
      </c>
      <c r="L36" s="35">
        <f t="shared" si="47"/>
        <v>997.0489</v>
      </c>
      <c r="M36" s="35">
        <f t="shared" si="47"/>
        <v>998.02449999999999</v>
      </c>
      <c r="N36" s="35">
        <f t="shared" si="47"/>
        <v>998.51229999999998</v>
      </c>
      <c r="O36" s="36" t="s">
        <v>0</v>
      </c>
    </row>
    <row r="37" spans="1:15" ht="15.75" x14ac:dyDescent="0.25">
      <c r="A37" s="32" t="s">
        <v>47</v>
      </c>
      <c r="B37" s="35">
        <f>ROUND((B36+B38)/2,4)</f>
        <v>0</v>
      </c>
      <c r="C37" s="35">
        <f>ROUND((C36+C38)/2,4)</f>
        <v>499.5</v>
      </c>
      <c r="D37" s="35">
        <f t="shared" ref="D37:N37" si="48">ROUND((D36+D38)/2,4)</f>
        <v>749.25</v>
      </c>
      <c r="E37" s="35">
        <f t="shared" si="48"/>
        <v>874.125</v>
      </c>
      <c r="F37" s="35">
        <f t="shared" si="48"/>
        <v>936.5625</v>
      </c>
      <c r="G37" s="35">
        <f t="shared" si="48"/>
        <v>967.78129999999999</v>
      </c>
      <c r="H37" s="35">
        <f t="shared" si="48"/>
        <v>983.39070000000004</v>
      </c>
      <c r="I37" s="35">
        <f t="shared" si="48"/>
        <v>991.19539999999995</v>
      </c>
      <c r="J37" s="35">
        <f t="shared" si="48"/>
        <v>995.09770000000003</v>
      </c>
      <c r="K37" s="35">
        <f t="shared" si="48"/>
        <v>997.0489</v>
      </c>
      <c r="L37" s="35">
        <f t="shared" si="48"/>
        <v>998.02449999999999</v>
      </c>
      <c r="M37" s="35">
        <f t="shared" si="48"/>
        <v>998.51229999999998</v>
      </c>
      <c r="N37" s="37">
        <f t="shared" si="48"/>
        <v>998.75620000000004</v>
      </c>
      <c r="O37" s="36" t="s">
        <v>0</v>
      </c>
    </row>
    <row r="38" spans="1:15" ht="15.75" x14ac:dyDescent="0.25">
      <c r="A38" s="32" t="s">
        <v>43</v>
      </c>
      <c r="B38" s="37">
        <f>MIN(IF(B31,B14,999),IF(C31,C14,999),IF(D31,D14,999),IF(E31,E14,999),IF(F31,F14,999),IF(G31,G14,999),IF(H31,H14,999),IF(I31,I14,999),IF(J31,J14,999),IF(K31,K14,999),IF(L31,L14,999),IF(M31,M14,999))</f>
        <v>999</v>
      </c>
      <c r="C38" s="35">
        <f>ROUND(IF(B35&gt;0,B37,B38),4)</f>
        <v>999</v>
      </c>
      <c r="D38" s="35">
        <f t="shared" ref="D38:N38" si="49">ROUND(IF(C35&gt;0,C37,C38),4)</f>
        <v>999</v>
      </c>
      <c r="E38" s="35">
        <f t="shared" si="49"/>
        <v>999</v>
      </c>
      <c r="F38" s="35">
        <f t="shared" si="49"/>
        <v>999</v>
      </c>
      <c r="G38" s="35">
        <f t="shared" si="49"/>
        <v>999</v>
      </c>
      <c r="H38" s="35">
        <f t="shared" si="49"/>
        <v>999</v>
      </c>
      <c r="I38" s="35">
        <f t="shared" si="49"/>
        <v>999</v>
      </c>
      <c r="J38" s="35">
        <f t="shared" si="49"/>
        <v>999</v>
      </c>
      <c r="K38" s="35">
        <f t="shared" si="49"/>
        <v>999</v>
      </c>
      <c r="L38" s="35">
        <f t="shared" si="49"/>
        <v>999</v>
      </c>
      <c r="M38" s="35">
        <f t="shared" si="49"/>
        <v>999</v>
      </c>
      <c r="N38" s="35">
        <f t="shared" si="49"/>
        <v>999</v>
      </c>
      <c r="O38" s="36" t="s">
        <v>0</v>
      </c>
    </row>
    <row r="39" spans="1:15" ht="15.75" x14ac:dyDescent="0.25">
      <c r="A39" s="3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sheetProtection sheet="1" objects="1" scenarios="1"/>
  <mergeCells count="2">
    <mergeCell ref="N1:O1"/>
    <mergeCell ref="H2:J2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7AA3-469F-4A4B-94A8-4C5E607693FE}">
  <dimension ref="A1:AB18"/>
  <sheetViews>
    <sheetView zoomScale="84" zoomScaleNormal="84" workbookViewId="0">
      <selection activeCell="H33" sqref="H33"/>
    </sheetView>
  </sheetViews>
  <sheetFormatPr defaultRowHeight="15" x14ac:dyDescent="0.25"/>
  <cols>
    <col min="1" max="1" width="22.28515625" customWidth="1"/>
    <col min="2" max="3" width="9.28515625" customWidth="1"/>
    <col min="4" max="4" width="10" customWidth="1"/>
    <col min="5" max="5" width="9.85546875" bestFit="1" customWidth="1"/>
    <col min="6" max="6" width="9.7109375" customWidth="1"/>
    <col min="8" max="8" width="9.5703125" customWidth="1"/>
    <col min="9" max="9" width="9.5703125" bestFit="1" customWidth="1"/>
    <col min="10" max="10" width="9.85546875" customWidth="1"/>
    <col min="12" max="12" width="9.85546875" customWidth="1"/>
    <col min="13" max="13" width="9.42578125" customWidth="1"/>
    <col min="14" max="14" width="11" customWidth="1"/>
    <col min="15" max="15" width="9" customWidth="1"/>
    <col min="16" max="16" width="11.5703125" bestFit="1" customWidth="1"/>
    <col min="17" max="17" width="15.5703125" bestFit="1" customWidth="1"/>
  </cols>
  <sheetData>
    <row r="1" spans="1:28" s="5" customFormat="1" ht="18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  <c r="N1" s="7"/>
      <c r="O1"/>
    </row>
    <row r="2" spans="1:28" ht="18" customHeight="1" x14ac:dyDescent="0.25">
      <c r="A2" s="43" t="s">
        <v>74</v>
      </c>
      <c r="B2" s="40">
        <f>Huvudblad!B7</f>
        <v>0</v>
      </c>
      <c r="C2" s="40">
        <f>Huvudblad!C7</f>
        <v>0</v>
      </c>
      <c r="D2" s="40">
        <f>Huvudblad!D7</f>
        <v>0</v>
      </c>
      <c r="E2" s="40">
        <f>Huvudblad!E7</f>
        <v>0</v>
      </c>
      <c r="F2" s="40">
        <f>Huvudblad!F7</f>
        <v>0</v>
      </c>
      <c r="G2" s="40">
        <f>Huvudblad!G7</f>
        <v>0</v>
      </c>
      <c r="H2" s="40">
        <f>Huvudblad!H7</f>
        <v>0</v>
      </c>
      <c r="I2" s="40">
        <f>Huvudblad!I7</f>
        <v>0</v>
      </c>
      <c r="J2" s="40">
        <f>Huvudblad!J7</f>
        <v>0</v>
      </c>
      <c r="K2" s="40">
        <f>Huvudblad!K7</f>
        <v>0</v>
      </c>
      <c r="L2" s="40">
        <f>Huvudblad!L7</f>
        <v>0</v>
      </c>
      <c r="M2" s="40">
        <f>Huvudblad!M7</f>
        <v>0</v>
      </c>
      <c r="N2" s="7"/>
      <c r="P2" s="1"/>
    </row>
    <row r="3" spans="1:28" ht="18" customHeight="1" x14ac:dyDescent="0.25">
      <c r="A3" s="27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4" t="s">
        <v>1</v>
      </c>
      <c r="Q3" s="2"/>
    </row>
    <row r="4" spans="1:28" ht="18" customHeight="1" x14ac:dyDescent="0.25">
      <c r="A4" s="28" t="s">
        <v>44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4" t="s">
        <v>1</v>
      </c>
    </row>
    <row r="5" spans="1:28" ht="18" customHeight="1" x14ac:dyDescent="0.35">
      <c r="A5" s="27" t="s">
        <v>75</v>
      </c>
      <c r="B5" s="18">
        <f>ROUND(IF(B3*B4&lt;&gt;0,IF(B3&lt;0,IF(B4&gt;0,B4/(10*SQRT(-2*B3/1.2)),0),(3.14156*B3*B3/40000)/SQRT(IF(B4&lt;0,-B4,IF(B4&lt;45,30*B4/B3,B4/300)))),IF(B4&gt;0,B4,0)),2)</f>
        <v>0</v>
      </c>
      <c r="C5" s="18">
        <f>ROUND(IF(C3*C4&lt;&gt;0,IF(C3&lt;0,IF(C4&gt;0,C4/(10*SQRT(-2*C3/1.2)),0),(3.14156*C3*C3/40000)/SQRT(IF(C4&lt;0,-C4,IF(C4&lt;45,30*C4/C3,C4/300)))),IF(C4&gt;0,C4,0)),2)</f>
        <v>0</v>
      </c>
      <c r="D5" s="18">
        <f t="shared" ref="D5:M5" si="0">ROUND(IF(D3*D4&lt;&gt;0,IF(D3&lt;0,IF(D4&gt;0,D4/(10*SQRT(-2*D3/1.2)),0),(3.14156*D3*D3/40000)/SQRT(IF(D4&lt;0,-D4,IF(D4&lt;45,30*D4/D3,D4/300)))),IF(D4&gt;0,D4,0)),2)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24" t="s">
        <v>54</v>
      </c>
    </row>
    <row r="6" spans="1:28" ht="18" customHeight="1" x14ac:dyDescent="0.25">
      <c r="A6" s="27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4" t="s">
        <v>2</v>
      </c>
    </row>
    <row r="7" spans="1:28" ht="18" customHeight="1" x14ac:dyDescent="0.25">
      <c r="A7" s="28" t="s">
        <v>45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4" t="s">
        <v>2</v>
      </c>
    </row>
    <row r="8" spans="1:28" ht="18" customHeight="1" x14ac:dyDescent="0.35">
      <c r="A8" s="27" t="s">
        <v>73</v>
      </c>
      <c r="B8" s="18">
        <f>ROUND(IF(B6*B7&lt;&gt;0,IF(B6&lt;0,IF(B7&gt;0,B7/(10*SQRT(-2*B6/1.2)),0),(3.14156*B6*B6/40000)/SQRT(IF(B7&lt;0,-B7,IF(B7&lt;45,30*B7/B6,B7/300)))),IF(B7&gt;0,B7,0)),2)</f>
        <v>0</v>
      </c>
      <c r="C8" s="18">
        <f t="shared" ref="C8:M8" si="1">ROUND(IF(C6*C7&lt;&gt;0,IF(C6&lt;0,IF(C7&gt;0,C7/(10*SQRT(-2*C6/1.2)),0),(3.14156*C6*C6/40000)/SQRT(IF(C7&lt;0,-C7,IF(C7&lt;45,30*C7/C6,C7/300)))),IF(C7&gt;0,C7,0)),2)</f>
        <v>0</v>
      </c>
      <c r="D8" s="18">
        <f t="shared" si="1"/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24" t="s">
        <v>55</v>
      </c>
    </row>
    <row r="9" spans="1:28" ht="18" customHeight="1" x14ac:dyDescent="0.25">
      <c r="A9" s="27" t="s">
        <v>37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4" t="s">
        <v>3</v>
      </c>
    </row>
    <row r="10" spans="1:28" ht="18" customHeight="1" x14ac:dyDescent="0.25">
      <c r="A10" s="28" t="s">
        <v>45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4" t="s">
        <v>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8" customHeight="1" x14ac:dyDescent="0.35">
      <c r="A11" s="27" t="s">
        <v>76</v>
      </c>
      <c r="B11" s="18">
        <f>ROUND(IF(B9*B10&lt;&gt;0,IF(B9&lt;0,IF(B10&gt;0,B10/(10*SQRT(-2*B9/1.2)),0),(3.14156*B9*B9/40000)/SQRT(IF(B10&lt;0,-B10,IF(B10&lt;45,30*B10/B9,B10/300)))),IF(B10&gt;0,B10,0)),2)</f>
        <v>0</v>
      </c>
      <c r="C11" s="18">
        <f t="shared" ref="C11:M11" si="2">ROUND(IF(C9*C10&lt;&gt;0,IF(C9&lt;0,IF(C10&gt;0,C10/(10*SQRT(-2*C9/1.2)),0),(3.14156*C9*C9/40000)/SQRT(IF(C10&lt;0,-C10,IF(C10&lt;45,30*C10/C9,C10/300)))),IF(C10&gt;0,C10,0)),2)</f>
        <v>0</v>
      </c>
      <c r="D11" s="18">
        <f t="shared" si="2"/>
        <v>0</v>
      </c>
      <c r="E11" s="18">
        <f t="shared" si="2"/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24" t="s">
        <v>39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8" customHeight="1" x14ac:dyDescent="0.25">
      <c r="A12" s="27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4" t="s">
        <v>4</v>
      </c>
      <c r="Q12" s="3"/>
    </row>
    <row r="13" spans="1:28" ht="18" customHeight="1" x14ac:dyDescent="0.25">
      <c r="A13" s="28" t="s">
        <v>45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4" t="s">
        <v>4</v>
      </c>
    </row>
    <row r="14" spans="1:28" ht="18" customHeight="1" x14ac:dyDescent="0.35">
      <c r="A14" s="27" t="s">
        <v>77</v>
      </c>
      <c r="B14" s="18">
        <f>ROUND(IF(B12*B13&lt;&gt;0,IF(B12&lt;0,IF(B13&gt;0,B13/(10*SQRT(-2*B12/1.2)),0),(3.14156*B12*B12/40000)/SQRT(IF(B13&lt;0,-B13,IF(B13&lt;45,30*B13/B12,B13/300)))),IF(B13&gt;0,B13,0)),2)</f>
        <v>0</v>
      </c>
      <c r="C14" s="18">
        <f t="shared" ref="C14:M14" si="3">ROUND(IF(C12*C13&lt;&gt;0,IF(C12&lt;0,IF(C13&gt;0,C13/(10*SQRT(-2*C12/1.2)),0),(3.14156*C12*C12/40000)/SQRT(IF(C13&lt;0,-C13,IF(C13&lt;45,30*C13/C12,C13/300)))),IF(C13&gt;0,C13,0)),2)</f>
        <v>0</v>
      </c>
      <c r="D14" s="18">
        <f t="shared" si="3"/>
        <v>0</v>
      </c>
      <c r="E14" s="18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0</v>
      </c>
      <c r="L14" s="18">
        <f t="shared" si="3"/>
        <v>0</v>
      </c>
      <c r="M14" s="18">
        <f t="shared" si="3"/>
        <v>0</v>
      </c>
      <c r="N14" s="24" t="s">
        <v>54</v>
      </c>
    </row>
    <row r="15" spans="1:28" ht="18" customHeight="1" x14ac:dyDescent="0.25">
      <c r="A15" s="27" t="s">
        <v>37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4" t="s">
        <v>5</v>
      </c>
    </row>
    <row r="16" spans="1:28" ht="18" customHeight="1" x14ac:dyDescent="0.25">
      <c r="A16" s="28" t="s">
        <v>45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4" t="s">
        <v>5</v>
      </c>
    </row>
    <row r="17" spans="1:14" ht="18" customHeight="1" x14ac:dyDescent="0.35">
      <c r="A17" s="27" t="s">
        <v>78</v>
      </c>
      <c r="B17" s="18">
        <f>ROUND(IF(B15*B16&lt;&gt;0,IF(B15&lt;0,IF(B16&gt;0,B16/(10*SQRT(-2*B15/1.2)),0),(3.14156*B15*B15/40000)/SQRT(IF(B16&lt;0,-B16,IF(B16&lt;45,30*B16/B15,B16/300)))),IF(B16&gt;0,B16,0)),2)</f>
        <v>0</v>
      </c>
      <c r="C17" s="18">
        <f t="shared" ref="C17:M17" si="4">ROUND(IF(C15*C16&lt;&gt;0,IF(C15&lt;0,IF(C16&gt;0,C16/(10*SQRT(-2*C15/1.2)),0),(3.14156*C15*C15/40000)/SQRT(IF(C16&lt;0,-C16,IF(C16&lt;45,30*C16/C15,C16/300)))),IF(C16&gt;0,C16,0)),2)</f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24" t="s">
        <v>54</v>
      </c>
    </row>
    <row r="18" spans="1:14" ht="18" customHeight="1" x14ac:dyDescent="0.25">
      <c r="A18" s="16" t="s">
        <v>79</v>
      </c>
      <c r="B18" s="41">
        <f>B5+B8+B11+B14+B17</f>
        <v>0</v>
      </c>
      <c r="C18" s="41">
        <f t="shared" ref="C18:M18" si="5">C5+C8+C11+C14+C17</f>
        <v>0</v>
      </c>
      <c r="D18" s="41">
        <f t="shared" si="5"/>
        <v>0</v>
      </c>
      <c r="E18" s="41">
        <f t="shared" si="5"/>
        <v>0</v>
      </c>
      <c r="F18" s="41">
        <f t="shared" si="5"/>
        <v>0</v>
      </c>
      <c r="G18" s="41">
        <f t="shared" si="5"/>
        <v>0</v>
      </c>
      <c r="H18" s="41">
        <f t="shared" si="5"/>
        <v>0</v>
      </c>
      <c r="I18" s="41">
        <f t="shared" si="5"/>
        <v>0</v>
      </c>
      <c r="J18" s="41">
        <f t="shared" si="5"/>
        <v>0</v>
      </c>
      <c r="K18" s="41">
        <f t="shared" si="5"/>
        <v>0</v>
      </c>
      <c r="L18" s="41">
        <f t="shared" si="5"/>
        <v>0</v>
      </c>
      <c r="M18" s="41">
        <f t="shared" si="5"/>
        <v>0</v>
      </c>
      <c r="N18" s="24" t="s">
        <v>39</v>
      </c>
    </row>
  </sheetData>
  <sheetProtection sheet="1" objects="1" scenarios="1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Huvudblad</vt:lpstr>
      <vt:lpstr>§ Parallella komponenter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LarsJ</dc:creator>
  <cp:lastModifiedBy>Anders Lundin</cp:lastModifiedBy>
  <cp:lastPrinted>2023-05-14T20:38:11Z</cp:lastPrinted>
  <dcterms:created xsi:type="dcterms:W3CDTF">2022-10-31T11:31:36Z</dcterms:created>
  <dcterms:modified xsi:type="dcterms:W3CDTF">2023-11-29T10:17:39Z</dcterms:modified>
</cp:coreProperties>
</file>